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31" windowWidth="8715" windowHeight="8910" tabRatio="706" firstSheet="1" activeTab="4"/>
  </bookViews>
  <sheets>
    <sheet name="WR-dev paid" sheetId="1" state="hidden" r:id="rId1"/>
    <sheet name="cflow-A" sheetId="2" r:id="rId2"/>
    <sheet name="workings on disposal" sheetId="3" state="hidden" r:id="rId3"/>
    <sheet name="gem" sheetId="4" state="hidden" r:id="rId4"/>
    <sheet name="notes-A" sheetId="5" r:id="rId5"/>
    <sheet name="equity-A" sheetId="6" r:id="rId6"/>
    <sheet name="bshee-A" sheetId="7" r:id="rId7"/>
    <sheet name="income-A" sheetId="8" r:id="rId8"/>
    <sheet name="Payables " sheetId="9" state="hidden" r:id="rId9"/>
  </sheets>
  <externalReferences>
    <externalReference r:id="rId12"/>
    <externalReference r:id="rId13"/>
    <externalReference r:id="rId14"/>
  </externalReferences>
  <definedNames>
    <definedName name="a">#REF!</definedName>
    <definedName name="_xlnm.Print_Area" localSheetId="1">'cflow-A'!$A$1:$D$42</definedName>
    <definedName name="_xlnm.Print_Area" localSheetId="3">'gem'!$A$1:$H$86</definedName>
    <definedName name="_xlnm.Print_Area" localSheetId="7">'income-A'!$A$1:$H$62</definedName>
    <definedName name="_xlnm.Print_Area" localSheetId="8">'Payables '!$A$1:$A$40</definedName>
    <definedName name="Z_220768EB_E6FF_497E_BCED_6E1E2EBC12DF_.wvu.PrintArea" localSheetId="3" hidden="1">'gem'!$K$1:$N$38</definedName>
    <definedName name="Z_220768EB_E6FF_497E_BCED_6E1E2EBC12DF_.wvu.PrintArea" localSheetId="8" hidden="1">'Payables '!$A$1:$A$40</definedName>
  </definedNames>
  <calcPr fullCalcOnLoad="1"/>
</workbook>
</file>

<file path=xl/comments1.xml><?xml version="1.0" encoding="utf-8"?>
<comments xmlns="http://schemas.openxmlformats.org/spreadsheetml/2006/main">
  <authors>
    <author> </author>
  </authors>
  <commentList>
    <comment ref="C10" authorId="0">
      <text>
        <r>
          <rPr>
            <b/>
            <sz val="8"/>
            <rFont val="Tahoma"/>
            <family val="0"/>
          </rPr>
          <t>principal
:</t>
        </r>
        <r>
          <rPr>
            <sz val="8"/>
            <rFont val="Tahoma"/>
            <family val="0"/>
          </rPr>
          <t xml:space="preserve">
</t>
        </r>
      </text>
    </comment>
    <comment ref="E10" authorId="0">
      <text>
        <r>
          <rPr>
            <b/>
            <sz val="8"/>
            <rFont val="Tahoma"/>
            <family val="0"/>
          </rPr>
          <t xml:space="preserve">Principal
</t>
        </r>
        <r>
          <rPr>
            <sz val="8"/>
            <rFont val="Tahoma"/>
            <family val="0"/>
          </rPr>
          <t xml:space="preserve">
</t>
        </r>
      </text>
    </comment>
    <comment ref="J10" authorId="0">
      <text>
        <r>
          <rPr>
            <b/>
            <sz val="8"/>
            <rFont val="Tahoma"/>
            <family val="0"/>
          </rPr>
          <t>Principal :</t>
        </r>
        <r>
          <rPr>
            <sz val="8"/>
            <rFont val="Tahoma"/>
            <family val="0"/>
          </rPr>
          <t xml:space="preserve">
</t>
        </r>
      </text>
    </comment>
  </commentList>
</comments>
</file>

<file path=xl/sharedStrings.xml><?xml version="1.0" encoding="utf-8"?>
<sst xmlns="http://schemas.openxmlformats.org/spreadsheetml/2006/main" count="653" uniqueCount="481">
  <si>
    <t>Lee Wai Ying was duly adjudged a bankrupt on 16 November 2000 via  Bankruptcy  No. D3-29- 5123-99 by TA Securities  Berhad. The Company's  solicitors has filed  in  the  proof of  debt  on  26 June 2001 and the first creditors' meeting was fixed on 16 May 2002.  There is no outcome todate and is pending the official assignee’s further action.  In the meantime, the bankrupt or her representative has obtained a court order of conditional discharge and GEM’s appeal against the decision has been dismissed but with an increase payment of the monthly instalment from RM400.00 to RM700.00.</t>
  </si>
  <si>
    <t>The legal action against Lee Wai Ying was for the refund of the advance  of  RM7.5  million  given  for supply of logs but no logs were delivered.</t>
  </si>
  <si>
    <t xml:space="preserve">    </t>
  </si>
  <si>
    <t xml:space="preserve">(b) i) </t>
  </si>
  <si>
    <t>Seal Incorporated Berhad vs. Aik Shing Development Sdn Bhd For The Sum Of RM34,038,150.00</t>
  </si>
  <si>
    <t xml:space="preserve">        </t>
  </si>
  <si>
    <t>The legal action against Aik Shing Development Sdn Bhd (Aik Shing) was for the non-fulfillment  of  the  profit  guarantee  in  respect of  Selayang  Mall  and  Bukit  Maluri  Industrial  Complex  pursuant to the Supplement Agreement dated 16 December 1996 between the  Company,  Aik  Shing and Richlane Corporation Sdn Bhd (Richlane) whereby Aik Shing &amp; Richlane were jointly  and severally liable for any shortfall in the profit before tax of  Selayang  Mall  and  Bukit  Maluri   Industrial Complex for the financial years ended 30 June 1997, 30 June 1998 and 30 June 1999.</t>
  </si>
  <si>
    <t>Interest Paid</t>
  </si>
  <si>
    <t>Development cost paid</t>
  </si>
  <si>
    <t xml:space="preserve">   Development properties </t>
  </si>
  <si>
    <t>Net loss for the year</t>
  </si>
  <si>
    <t>Bank borrowings</t>
  </si>
  <si>
    <t xml:space="preserve">  - new drawdown</t>
  </si>
  <si>
    <t xml:space="preserve">  - repayment</t>
  </si>
  <si>
    <t>CHANGES IN CASH AND CASH EQUIVALENTS</t>
  </si>
  <si>
    <t>CASH AND CASH EQUIVALENTS</t>
  </si>
  <si>
    <t>Disposal of Subsidiary</t>
  </si>
  <si>
    <t>QUARTERLY REPORT ON CONSOLIDATED RESULTS FOR THE FINANCIAL PERIOD ENDED 30 JUNE 2005</t>
  </si>
  <si>
    <t>For The Quarter Ended 30 June 2005</t>
  </si>
  <si>
    <t>12 MONTHS</t>
  </si>
  <si>
    <t>CONDENSED CONSOLIDATED CASH FLOW STATEMENT</t>
  </si>
  <si>
    <t>Cash from operations</t>
  </si>
  <si>
    <t>Proceeds from private placement</t>
  </si>
  <si>
    <t xml:space="preserve">       </t>
  </si>
  <si>
    <t>Seal Incorporated Berhad vs. Richlane Corporation Sdn Bhd For The Sum Of RM34,038,150.00</t>
  </si>
  <si>
    <t>The legal action against Richlane Corporation  Sdn  Bhd  (Richlane)  was for  the  non-fulfillment of  profit  guarantee  in  respect  of  Selayang  Mall  and  Bukit   Maluri  Industrial  Complex pursuant to the Supplement Agreement dated 16 December 1996 between the  Company,  Aik Shing Development Sdn Bhd (Aik Shing) and Richlane whereby Aik Shing &amp; Richlane were jointly and severally liable for any shortfall in the profit before tax of  Selayang  Mall  and  Bukit  Maluri Industrial Complex for the financial years ended 30 June 1997, 30 June 1998 and 30 June 1999.</t>
  </si>
  <si>
    <t xml:space="preserve">     </t>
  </si>
  <si>
    <t>Comments On Financial Results ( Current Quarter Compared  With Immediate Preceding Quarter)</t>
  </si>
  <si>
    <t>The interim financial report  is unaudited and has been prepared in accordance with MASB 26, Interim Financial Reporting.</t>
  </si>
  <si>
    <t>RM,000</t>
  </si>
  <si>
    <t>At cost,</t>
  </si>
  <si>
    <t>The status of material litigations are disclosed in Note 28.</t>
  </si>
  <si>
    <t>28.1</t>
  </si>
  <si>
    <t>28.2</t>
  </si>
  <si>
    <t xml:space="preserve">   Timber concessions</t>
  </si>
  <si>
    <t>Balance at 1 July 2003</t>
  </si>
  <si>
    <t>Net loss for the period</t>
  </si>
  <si>
    <t>There is no changes in the composition of the Group during the quarter.</t>
  </si>
  <si>
    <t xml:space="preserve">On 9 November 2004, the Company entered into a Sale and Purchase Agreement with Springs Paradise Sdn. Bhd., for the acquisition of the entire issued and paid-up capital of Lanjut Bersatu Sdn. Bhd. comprising 100,000 ordinary shares of RM1.00 each for a total cash consideration of RM4,500,000.00, resulting in Lanjut Bersatu becoming a wholly owned subsidiary of the Company. </t>
  </si>
  <si>
    <t>Travelling exp</t>
  </si>
  <si>
    <t>Insurance</t>
  </si>
  <si>
    <t>Landowner</t>
  </si>
  <si>
    <t>Note1: Reconciliation  for the denominators in calculating the EPS</t>
  </si>
  <si>
    <t>No. of ordinary shares</t>
  </si>
  <si>
    <t>Shares  Outstanding</t>
  </si>
  <si>
    <t>Reconciliation  for the denominators in calculating the EPS</t>
  </si>
  <si>
    <t>Shares Outstanding</t>
  </si>
  <si>
    <t>Days</t>
  </si>
  <si>
    <t>weighted average no. of shares</t>
  </si>
  <si>
    <t>Total paid up capital at 1 July 2004</t>
  </si>
  <si>
    <t>Private placement shares  issued at 3 Nov 2004</t>
  </si>
  <si>
    <t>Private placement shares  issued at 4 Nov 2004</t>
  </si>
  <si>
    <t>Private placement shares  issued at 8 Nov 2004</t>
  </si>
  <si>
    <t>Private placement shares  issued at 24 Nov 2004</t>
  </si>
  <si>
    <t>Private placement shares  issued at 3 Dec 2004</t>
  </si>
  <si>
    <t>Private placement shares  issued at 7 Dec 2004</t>
  </si>
  <si>
    <t>Private placement  shares  issued at 29 Dec 2004</t>
  </si>
  <si>
    <t>weighted average No. of shares</t>
  </si>
  <si>
    <t>sale proceeds</t>
  </si>
  <si>
    <t>Less: cost of shares disposed</t>
  </si>
  <si>
    <t>Loss in WR</t>
  </si>
  <si>
    <t>Less: Realisation of post-acquisition</t>
  </si>
  <si>
    <t>balance b/f</t>
  </si>
  <si>
    <t>Current year</t>
  </si>
  <si>
    <t>Loss to the group</t>
  </si>
  <si>
    <t>Disposal of Wancorp</t>
  </si>
  <si>
    <t>financial                    period-to-date</t>
  </si>
  <si>
    <t>Number of shares</t>
  </si>
  <si>
    <t>Private Placement</t>
  </si>
  <si>
    <t>Acquisition of subsidiary</t>
  </si>
  <si>
    <t>By looking at the saleability of the current projects, the Board is actively pursuing other projects on the company's land bank as well as other joint venture projects with some landowners to develop. This will contribute positively to the Group's turnover while reducing the heavy financing burden of the current loan facilities.</t>
  </si>
  <si>
    <t>At  1 July 2004</t>
  </si>
  <si>
    <t>Changes in the composition of the Group</t>
  </si>
  <si>
    <t>Term Loan (Repayable within 12 months)</t>
  </si>
  <si>
    <t>Term Loan (Repayable after 12 months)</t>
  </si>
  <si>
    <t>Leasehold land and buildings</t>
  </si>
  <si>
    <t>Less: Portion of profit guarantee received in 1998</t>
  </si>
  <si>
    <t xml:space="preserve">Allowance for permanent diminution in value </t>
  </si>
  <si>
    <t>Property, plant and equipment</t>
  </si>
  <si>
    <t xml:space="preserve">   Long term Borrowings</t>
  </si>
  <si>
    <t xml:space="preserve">   Current Borrowings</t>
  </si>
  <si>
    <t>RM'000</t>
  </si>
  <si>
    <t xml:space="preserve">GREAT EASTERN MILLS BHD </t>
  </si>
  <si>
    <t xml:space="preserve">UNAUDITED CONSOLIDATED BALANCE SHEET </t>
  </si>
  <si>
    <t>Group</t>
  </si>
  <si>
    <t>GEM</t>
  </si>
  <si>
    <t>KLP</t>
  </si>
  <si>
    <t>GMB</t>
  </si>
  <si>
    <t>Total</t>
  </si>
  <si>
    <t>Debit</t>
  </si>
  <si>
    <t>Credit</t>
  </si>
  <si>
    <t>B/S</t>
  </si>
  <si>
    <t>RM</t>
  </si>
  <si>
    <t>MINORITY INTERESTS</t>
  </si>
  <si>
    <t xml:space="preserve">   Trade debtors</t>
  </si>
  <si>
    <t>Placement expenses</t>
  </si>
  <si>
    <t>WISTANA REALTY SDN BHD</t>
  </si>
  <si>
    <t>Schedule Of Development Cost Paid</t>
  </si>
  <si>
    <t>Cost Incurred</t>
  </si>
  <si>
    <t>Term Loan Interest</t>
  </si>
  <si>
    <t>BF (OD) interest</t>
  </si>
  <si>
    <t>Rimbaco Sdn Bhd</t>
  </si>
  <si>
    <t>Earth work</t>
  </si>
  <si>
    <t>Demolition- Site Expenses</t>
  </si>
  <si>
    <t>Miscellaneous Expenses</t>
  </si>
  <si>
    <t>Legal fee</t>
  </si>
  <si>
    <t>Consultant fee</t>
  </si>
  <si>
    <t>Building Material</t>
  </si>
  <si>
    <t>Government Fee</t>
  </si>
  <si>
    <t>Contribution to authorities</t>
  </si>
  <si>
    <t>Infrastructure work</t>
  </si>
  <si>
    <t>Professional fee</t>
  </si>
  <si>
    <t>Processing Fee</t>
  </si>
  <si>
    <t>Quit rent</t>
  </si>
  <si>
    <t>Architect Fee</t>
  </si>
  <si>
    <t>Contigencies</t>
  </si>
  <si>
    <t>Assessment</t>
  </si>
  <si>
    <t>Road Work</t>
  </si>
  <si>
    <t>Sales &amp; Marketing</t>
  </si>
  <si>
    <t>Labour Charges</t>
  </si>
  <si>
    <t>Lean Kut</t>
  </si>
  <si>
    <t>Water Charges</t>
  </si>
  <si>
    <t>Telephone charges</t>
  </si>
  <si>
    <t>Electricity charges</t>
  </si>
  <si>
    <t xml:space="preserve">The interim financial report should be read in conjunction with the audited financial statements of the Group for the year ended 30 June 2004. </t>
  </si>
  <si>
    <t>The audit report in respect of financial statement for the year ended 30 June 2004 was not subject to any qualification and was prepared on the going concern basis.</t>
  </si>
  <si>
    <t xml:space="preserve">   Other debtors &amp; prepayments</t>
  </si>
  <si>
    <t>CURRENT LIABILITIES</t>
  </si>
  <si>
    <t xml:space="preserve">   Trade creditors</t>
  </si>
  <si>
    <t xml:space="preserve">   Taxation</t>
  </si>
  <si>
    <t>The  legal  action  against Selayang  Mall  Sdn  Bhd   (SMSB)   was   for   the   recovery  of   the  outstanding rental due to the Company as at 30 June 1999 in  relation to the rental of Selayang Mall and Bukit Maluri Industrial Complex.</t>
  </si>
  <si>
    <t xml:space="preserve">   Dividend payable</t>
  </si>
  <si>
    <t>GREAT EASTERN MILLS BERHAD</t>
  </si>
  <si>
    <t>UNAUDITED CONSOLIDATED PROFIT &amp; LOSS ACCOUNT</t>
  </si>
  <si>
    <t>P/L</t>
  </si>
  <si>
    <t>TURNOVER</t>
  </si>
  <si>
    <t>TAXATION</t>
  </si>
  <si>
    <t>PROFIT/(LOSS) AFTER TAXATION</t>
  </si>
  <si>
    <t>PROFIT/(LOSS) FOR THE YEAR</t>
  </si>
  <si>
    <t>Goodwill amortised</t>
  </si>
  <si>
    <t>12 Months Period Ended                    30 June 2005</t>
  </si>
  <si>
    <t>12 Months Period Ended                    30 June 2004</t>
  </si>
  <si>
    <t>03.11.2004</t>
  </si>
  <si>
    <t>17.11.2004</t>
  </si>
  <si>
    <t>04.11.2004</t>
  </si>
  <si>
    <t>08.11.2004</t>
  </si>
  <si>
    <t>19.11.2004</t>
  </si>
  <si>
    <t>24.11.2004</t>
  </si>
  <si>
    <t>01.12.2004</t>
  </si>
  <si>
    <t>03.12.2004</t>
  </si>
  <si>
    <t>10.12.2004</t>
  </si>
  <si>
    <t>07.12.2004</t>
  </si>
  <si>
    <t>13.12.2004</t>
  </si>
  <si>
    <t>29.12.2004</t>
  </si>
  <si>
    <t>04.01.2005</t>
  </si>
  <si>
    <t>On 26 July 2004, the Company has announced its proposal to undertake a proposed private placement of 40,708,000 new ordinary shares of RM1.00 each, representing approximately 30% of the issued and paid-up share capital of SEAL.</t>
  </si>
  <si>
    <t>On 18 February 2005, SEAL entered into a sale and purchase agreement with Remarkable Property Sdn. Bhd. ("RPSB") to dispose of the industrial building erected on the land held under P.T. 6050 (S/Lot 37649-37652 &amp; 37655-37658), Taman Bukit Maluri, Kepong, Kuala Lumpur commonly known as Bukit Maluri Industrial Complex together with units of light industrial parcel in the industrial building (excluding 15 units which had been sold off to the respective buyers) for a total cash consideration of RM15,000,000. An announcement was made on the same day.</t>
  </si>
  <si>
    <t>Basic earnings per share is calculated by dividing the net loss attributable to the shareholders of RM23,787,499 by the weighted average number of ordinary shares in issue as at 30 June 2005 of 159,504,233 shares.</t>
  </si>
  <si>
    <t>PROFIT/(LOSS) AFTER EXTRAORDINARY ITEMS</t>
  </si>
  <si>
    <t>PROFIT AVAILABLE FOR APPROPRIATION</t>
  </si>
  <si>
    <t>TRANSFER FROM/(TO) RESERVE</t>
  </si>
  <si>
    <t>RETAINED PROFIT/(LOSS) c/fwd</t>
  </si>
  <si>
    <t xml:space="preserve">Acquisition of subsidiaries </t>
  </si>
  <si>
    <t>Interest received</t>
  </si>
  <si>
    <t>Changes in fixed deposit with licensed bank</t>
  </si>
  <si>
    <t xml:space="preserve">Taxation </t>
  </si>
  <si>
    <t>Certain  creditors  have  filed  claims  against  the  Group   and   the  Company   to   recover   the principal debts amounting  to approximately  RM7.41 million and  RM6.27 million respectively. The  principal  debts  have  been provided  in   the   financial   statements of the  Group  and  the  Company but  no  provisions  has  been  made  for  interest  and   costs pending   the   outcome  and  settlement  of   the  legal   proceedings.  The  Directors  are  of  the  opinion   that   such   contingent   liabilities  i.e. interest  and  costs,  if  any, are  not  significant   to   the  financial statements of the Group and the Company.</t>
  </si>
  <si>
    <t xml:space="preserve">Construction and development work of certain projects have reached the final stage of development.  </t>
  </si>
  <si>
    <t>The performance of the property investment divisions is not expected to change significantly in the coming quarters.</t>
  </si>
  <si>
    <t>The principal non-cash transactions for the financial period ended 30 June 2005 are the direct remittance of certain rental income amounting to RM2,211,523 (financial year ended 30 June 2004: RM3,605,709 million) to repay the borrowings of the Group and the Company.</t>
  </si>
  <si>
    <t>SEAL INCORPORATED BERHAD</t>
  </si>
  <si>
    <t>Share capital</t>
  </si>
  <si>
    <t xml:space="preserve">  Subsidiary company</t>
  </si>
  <si>
    <t>CURRENT ASSETS</t>
  </si>
  <si>
    <t xml:space="preserve">   Other creditors &amp; accrued liabilities</t>
  </si>
  <si>
    <t xml:space="preserve">   Bank overdrafts</t>
  </si>
  <si>
    <t>SEAL INCORPORATED BERHAD (4887-M)</t>
  </si>
  <si>
    <t>The figures have not been audited.</t>
  </si>
  <si>
    <t>CURRENT</t>
  </si>
  <si>
    <t>QUARTER</t>
  </si>
  <si>
    <t>RM' 000</t>
  </si>
  <si>
    <t>(a)</t>
  </si>
  <si>
    <t>(b)</t>
  </si>
  <si>
    <t>(c)</t>
  </si>
  <si>
    <t>(d)</t>
  </si>
  <si>
    <t>(e)</t>
  </si>
  <si>
    <t>(f)</t>
  </si>
  <si>
    <t>(g)</t>
  </si>
  <si>
    <t>(h)</t>
  </si>
  <si>
    <t>(i)</t>
  </si>
  <si>
    <t>(ii)</t>
  </si>
  <si>
    <t>deducting any provision for preference dividends,</t>
  </si>
  <si>
    <t>Dividend per share (sen)</t>
  </si>
  <si>
    <t xml:space="preserve">AS AT </t>
  </si>
  <si>
    <t>END OF</t>
  </si>
  <si>
    <t>SEAL INCORPORATED BERHAD AND ITS SUBSIDIARY COMPANIES</t>
  </si>
  <si>
    <t>Purchases And Sales of Quoted Securities</t>
  </si>
  <si>
    <t>i)</t>
  </si>
  <si>
    <t>Cost</t>
  </si>
  <si>
    <t>Currency translation difference</t>
  </si>
  <si>
    <t>Acquisition of subsidiary company</t>
  </si>
  <si>
    <t>Timber Related Industries</t>
  </si>
  <si>
    <t>ii)</t>
  </si>
  <si>
    <t>Book value</t>
  </si>
  <si>
    <t>iii)</t>
  </si>
  <si>
    <t>Market value</t>
  </si>
  <si>
    <t>Corporate Proposals</t>
  </si>
  <si>
    <t>Group Borrowings</t>
  </si>
  <si>
    <t>Group Borrowings as at the end of the reporting period are as follows:</t>
  </si>
  <si>
    <t>Unsecured</t>
  </si>
  <si>
    <t>Secured</t>
  </si>
  <si>
    <t>Bank Overdrafts</t>
  </si>
  <si>
    <t>Details Of Financial Instruments With Off Balance Sheet Risk</t>
  </si>
  <si>
    <t>Segment Reporting - Group</t>
  </si>
  <si>
    <t>Investment properties</t>
  </si>
  <si>
    <t>Property Development</t>
  </si>
  <si>
    <t>Review Of Performance Of The Company And Its Principal Subsidiaries</t>
  </si>
  <si>
    <t>Dividend</t>
  </si>
  <si>
    <t xml:space="preserve">Further to the disclosures in the last quarterly report, the followings are the updates of the material litigations whereby the Group and the Company are engaged as Plaintiff:-                                                    </t>
  </si>
  <si>
    <t>NON-CURRENT ASSETS</t>
  </si>
  <si>
    <t xml:space="preserve">   Property, plant and equipment</t>
  </si>
  <si>
    <t xml:space="preserve">   Investment properties</t>
  </si>
  <si>
    <t xml:space="preserve">   Investment in subsidiary companies</t>
  </si>
  <si>
    <t xml:space="preserve">   Other investments</t>
  </si>
  <si>
    <t xml:space="preserve">   Inventories</t>
  </si>
  <si>
    <t>NON-CURRENT LIABILITIES</t>
  </si>
  <si>
    <t>Financed by:</t>
  </si>
  <si>
    <t xml:space="preserve">   Reserves</t>
  </si>
  <si>
    <t xml:space="preserve">   Accumulated losses</t>
  </si>
  <si>
    <t xml:space="preserve">Subsequent to this on 28 January 2005 the company rescinded the purchase based on mutual agreement with the vendor. </t>
  </si>
  <si>
    <t xml:space="preserve">   Development properties &amp; expenditure</t>
  </si>
  <si>
    <t xml:space="preserve">   Deposits, bank and cash balances</t>
  </si>
  <si>
    <t xml:space="preserve">   Provisions for liabilities &amp; charges</t>
  </si>
  <si>
    <t xml:space="preserve">   Amount owing to subsidiary companies</t>
  </si>
  <si>
    <t>CAPITAL &amp; RESERVES</t>
  </si>
  <si>
    <t xml:space="preserve">   Share capital</t>
  </si>
  <si>
    <t xml:space="preserve">   Share premium</t>
  </si>
  <si>
    <t xml:space="preserve">   Amount owing by holding company</t>
  </si>
  <si>
    <t xml:space="preserve">   Amount owing by subsidiary company</t>
  </si>
  <si>
    <t xml:space="preserve">   Amount owing by related companies</t>
  </si>
  <si>
    <t xml:space="preserve">   Amount owing to related companies</t>
  </si>
  <si>
    <t xml:space="preserve">   Deferred tax assets</t>
  </si>
  <si>
    <t>NET CURRENT ASSETS/LIABILITIES</t>
  </si>
  <si>
    <t xml:space="preserve">  - hire purchase</t>
  </si>
  <si>
    <t xml:space="preserve">   Hire-purchase creditor</t>
  </si>
  <si>
    <t xml:space="preserve">Timber concessions expenses are stated at cost less impairment losses.  </t>
  </si>
  <si>
    <t>Others</t>
  </si>
  <si>
    <t>The Directors have applied the transitional provision of International Accounting Standard No. 16 (Revised) Property, Plant and Equipment as adopted by Malaysian Accounting Standards Board where certain leasehold land and buildings are stated at their 1983 valuation less accumulated depreciation. Accordingly, this valuation has not been updated.</t>
  </si>
  <si>
    <t>At 1 July 2004:</t>
  </si>
  <si>
    <t>- Freehold land</t>
  </si>
  <si>
    <t>- Development costs</t>
  </si>
  <si>
    <t>Add: Costs incurred during the year</t>
  </si>
  <si>
    <t>Less: Costs recognised in income statement</t>
  </si>
  <si>
    <t>- 1 July 2004</t>
  </si>
  <si>
    <t>- Recognised during the year</t>
  </si>
  <si>
    <t>- At 30 June 2005</t>
  </si>
  <si>
    <t>The Group's turnover in the current quarter was RM3.846 million as compared to RM4.921 million in preceding quarter. The decrease was mainly due to construction of buildings projects was towards final stage of completion.</t>
  </si>
  <si>
    <t>NET CURRENTS ASSETS/LIABILITIES</t>
  </si>
  <si>
    <t xml:space="preserve">   Amount owing by ultimate holding company</t>
  </si>
  <si>
    <t xml:space="preserve">   Amount owing to ultimate holding company</t>
  </si>
  <si>
    <t xml:space="preserve">   Amount owing to holding company</t>
  </si>
  <si>
    <t>RETAINED PROFIT/(LOSS) b/fwd</t>
  </si>
  <si>
    <t xml:space="preserve">   Exchange fluctuation reserve</t>
  </si>
  <si>
    <t xml:space="preserve">   Goodwill on consolidation</t>
  </si>
  <si>
    <t>Being elimination of cost of investment &amp; nominal share capital</t>
  </si>
  <si>
    <t>Being elimination of intercompany balances between GEM &amp;</t>
  </si>
  <si>
    <t>Gem Board S/B</t>
  </si>
  <si>
    <t>Amt owing by holding company</t>
  </si>
  <si>
    <t xml:space="preserve">  KLP</t>
  </si>
  <si>
    <t xml:space="preserve">  Amt owing by holding company</t>
  </si>
  <si>
    <t>Amt owing to subsidiary company</t>
  </si>
  <si>
    <t xml:space="preserve">  Amt owing by ultimate holding company</t>
  </si>
  <si>
    <t>Amt owing to holding company</t>
  </si>
  <si>
    <t xml:space="preserve">  Amt owing by subsidiary company</t>
  </si>
  <si>
    <t>adjusted to reflect based on GEM position in the Group</t>
  </si>
  <si>
    <t>Subsidiary company</t>
  </si>
  <si>
    <t xml:space="preserve">  Retained profit b/fwd </t>
  </si>
  <si>
    <t>Being adjustment to tally retained profit b/fwd of audited a/cs</t>
  </si>
  <si>
    <t>No:</t>
  </si>
  <si>
    <t>AS AT</t>
  </si>
  <si>
    <t>PRECEDING</t>
  </si>
  <si>
    <t>FINANCIAL</t>
  </si>
  <si>
    <t>YEAR END</t>
  </si>
  <si>
    <t>Net Tangible Assets per share (sen)</t>
  </si>
  <si>
    <t>CONSOLIDATION ADJUSTMENTS</t>
  </si>
  <si>
    <t>for the year ended 30 June 2001</t>
  </si>
  <si>
    <t>Revenue</t>
  </si>
  <si>
    <t>Finance cost</t>
  </si>
  <si>
    <t>Profit/(loss) after income tax before deducting</t>
  </si>
  <si>
    <t>minority interests</t>
  </si>
  <si>
    <t>Minority interests</t>
  </si>
  <si>
    <t>Net profit/(loss) from ordinary activities attributable</t>
  </si>
  <si>
    <t>to members of the company</t>
  </si>
  <si>
    <t>company</t>
  </si>
  <si>
    <t>if any:</t>
  </si>
  <si>
    <t>Full diluted (based on ordinary shares - sen)</t>
  </si>
  <si>
    <t>Dividend Description</t>
  </si>
  <si>
    <t>Net profit/(loss) attributable to members of the</t>
  </si>
  <si>
    <t>The operations of the Group and Company are not subject to any seasonal or cyclical changes.</t>
  </si>
  <si>
    <t>Prospect For The Current Financial Year</t>
  </si>
  <si>
    <t>Repayment to bank - principal</t>
  </si>
  <si>
    <t>Repayment to bank - finance cost</t>
  </si>
  <si>
    <t>Being reclassification of amount owing by SEAL to KLP now</t>
  </si>
  <si>
    <t>The Company has not provided any profit forecast or profit guarantee.</t>
  </si>
  <si>
    <t xml:space="preserve">  </t>
  </si>
  <si>
    <t>Earnings  Per Share</t>
  </si>
  <si>
    <t>Non-cash Transactions</t>
  </si>
  <si>
    <t>Variance Of Actual Profit From Forecast Profit</t>
  </si>
  <si>
    <t>Timber Employees  Union  of Malaysia vs. Great Eastern Mills Berhad  For the Sum of RM4,989,877.98</t>
  </si>
  <si>
    <t>Bank OD</t>
  </si>
  <si>
    <t>FD</t>
  </si>
  <si>
    <t>Cash &amp; bank bals</t>
  </si>
  <si>
    <t xml:space="preserve"> </t>
  </si>
  <si>
    <t>Cash flow</t>
  </si>
  <si>
    <t>There were no financial instruments with off balance sheet risk for the Group as at the date of the quarterly report.</t>
  </si>
  <si>
    <t>P&amp;L</t>
  </si>
  <si>
    <t>Balance at 30 June 2004</t>
  </si>
  <si>
    <t>Comparative 12 months ended 30/06/2004</t>
  </si>
  <si>
    <t>Valuation of Property, Plant and Equipment, Investment Properties, and Development Properties</t>
  </si>
  <si>
    <t xml:space="preserve">in which one of its subsidiaries was Project Manager to undertake all </t>
  </si>
  <si>
    <t xml:space="preserve">The carrying amount of  the assets are reviewed at each balance sheet date to determined whether there is any indication of impairment. An impairment loss is recognised whenever the carrying amount exceeds its recoverable amount. The impairment loss is charged to income statements unless it reverses a previous revaluation in which case it is treated as a revaluation decrease. </t>
  </si>
  <si>
    <t>Development properties</t>
  </si>
  <si>
    <t>Total paid up capital at 30 June 2005</t>
  </si>
  <si>
    <t>(The  Condensed Consolidated Income Statement should be read  in conjunction  with the Annual Financial Report for the  year ended 30 June 2004)</t>
  </si>
  <si>
    <t>(The Condensed Consolidated  Balance Sheet  should  be  read  in  conjunction   with  the  Annual  Financial Report for the year ended 30 June 2004)</t>
  </si>
  <si>
    <t>Balance at 1 July 2004</t>
  </si>
  <si>
    <t>(The Condensed Consolidated Cash Flow Statement should be read in conjunction with the Annual Financial Statements for the year ended 30 June 2004)</t>
  </si>
  <si>
    <t>Increase in revaluation</t>
  </si>
  <si>
    <t>CONDENSED CONSOLIDATED BALANCE SHEET</t>
  </si>
  <si>
    <t xml:space="preserve">Property Construction </t>
  </si>
  <si>
    <t>No provision for the costs of restructuring has been made as at the end of the current year.</t>
  </si>
  <si>
    <t>Private Placement shares</t>
  </si>
  <si>
    <t>There is no changes in accounting estimates from the ones reported in prior financial year which have material effect on current quarter.</t>
  </si>
  <si>
    <t>Profit / (Loss) before tax</t>
  </si>
  <si>
    <t>The valuations of property, plant and equipment have been  brought  forward without any amendment from the previous audited financial statements.</t>
  </si>
  <si>
    <t>There is no write-down of inventories to net realisable value and the reversal of such a write-down during the current quarter.</t>
  </si>
  <si>
    <t>There is no provision and/or reversal on the impairment of property, plant and equipment, intangible assets or other assets during the current quarter.</t>
  </si>
  <si>
    <t>Fixed Assets</t>
  </si>
  <si>
    <t xml:space="preserve">Acquisitions </t>
  </si>
  <si>
    <t xml:space="preserve">Disposals </t>
  </si>
  <si>
    <t>There were no material capital commitments during the current quarter.</t>
  </si>
  <si>
    <t xml:space="preserve">During current quarter, there is no corrections of fundamentals errors in previously reported financial data.                        </t>
  </si>
  <si>
    <t>There is no significant related party transaction occurred during the current quarter.</t>
  </si>
  <si>
    <t xml:space="preserve">There was no tax charge for the current quarter. </t>
  </si>
  <si>
    <t>There is no purchase or disposal of quoted securities during the current quarter. The investments in quoted shares as at end of the reporting period is:</t>
  </si>
  <si>
    <t>Baring unforeseen circumstances, the Board is confident that the Group, devoid of its loss making activities, will be able to turn around sometime in the near future.  The Group has extended its principal activity from property investment to property construction and property development to improve its income stream for repayment of finance cost.  Towards this end, there will be further trimming of expenses and cost cutting measures taken. The Board will not, unless absolutely necessary, seek new loans from financial institutions but endeavour to repay existing ones in order to reduce financial costs.</t>
  </si>
  <si>
    <t>TopSand Tiles Industries Sdn Bhd</t>
  </si>
  <si>
    <t>Notes to the Interim Financial Report</t>
  </si>
  <si>
    <t>(UNAUDITED)</t>
  </si>
  <si>
    <t>(AUDITED)</t>
  </si>
  <si>
    <t>FOR THE YEAR ENDED 31 MARCH 2004</t>
  </si>
  <si>
    <t>Operating Expenses</t>
  </si>
  <si>
    <t xml:space="preserve">Other Operating Income </t>
  </si>
  <si>
    <t>Profit/(loss) From Operations</t>
  </si>
  <si>
    <t>Income Tax</t>
  </si>
  <si>
    <t>Profit/(loss) before tax</t>
  </si>
  <si>
    <t>CONDENSED  CONSOLIDATED INCOME STATEMENT</t>
  </si>
  <si>
    <t xml:space="preserve">Earnings per share based on 2(i) above after </t>
  </si>
  <si>
    <t>The  Company has obtained a Winding Up Order on 11 January 2002 against  Selayang  Mall  Sdn  Bhd in the matter of Company Winding Up Order No. D4(D8)-28-358-2001  at  the  Kuala  Lumpur High Court. The Company's solicitor has filed in the proof of debts on 29 March 2002. Presently, the company is waiting for the calling of first creditors' meeting.</t>
  </si>
  <si>
    <t>Share of results of associates</t>
  </si>
  <si>
    <t xml:space="preserve">Basic (sen) </t>
  </si>
  <si>
    <t>SEAL INCORPORATED BERHAD (4887-m)</t>
  </si>
  <si>
    <t>Non-distributable</t>
  </si>
  <si>
    <t>Issued and fully paid share capital</t>
  </si>
  <si>
    <t>Share premium</t>
  </si>
  <si>
    <t>Asset revaluation reserve</t>
  </si>
  <si>
    <t>Currency translation reserve</t>
  </si>
  <si>
    <t>Accumulated losses</t>
  </si>
  <si>
    <t>Operating Activities</t>
  </si>
  <si>
    <t>Investing Activities</t>
  </si>
  <si>
    <t>Purchase of property, plant and equipment</t>
  </si>
  <si>
    <t>Proceeds from disposal of property, plant and equipment</t>
  </si>
  <si>
    <t>Financing Activities</t>
  </si>
  <si>
    <t xml:space="preserve">   Investment in associated company</t>
  </si>
  <si>
    <t>Ambank</t>
  </si>
  <si>
    <t>BCBB</t>
  </si>
  <si>
    <t>Trade &amp; Other Payables Listing as at 30 June 2003</t>
  </si>
  <si>
    <t>Dubon Berhad</t>
  </si>
  <si>
    <t>Bukit Awi Development S/B</t>
  </si>
  <si>
    <t>Deposit-Baypoint Corp S/B</t>
  </si>
  <si>
    <t>Deposit-Adland S/B</t>
  </si>
  <si>
    <t>Quit Rent &amp; Assessment accrued - Selayang &amp; Bkt Maluri</t>
  </si>
  <si>
    <t>Refundable Deposits - Selayang &amp; Bkt. Maluri</t>
  </si>
  <si>
    <t>Prov. for retirement / retrenchment benefits</t>
  </si>
  <si>
    <t>Prov. for sewerage charges</t>
  </si>
  <si>
    <t>Forest expenses accrued</t>
  </si>
  <si>
    <t>Directors' fees accrued</t>
  </si>
  <si>
    <t>Audit fee accrued</t>
  </si>
  <si>
    <t>Salary &amp; wages accrued</t>
  </si>
  <si>
    <t>Management &amp; consulting fees</t>
  </si>
  <si>
    <t>Quit Rent &amp; Assessment accrued - Ipoh &amp; K. Krai</t>
  </si>
  <si>
    <t>Penang office set up - Mabelix &amp; ID Décor</t>
  </si>
  <si>
    <t xml:space="preserve">                              - High Power Elec. Eng</t>
  </si>
  <si>
    <t>Interest accrued - Baypoint</t>
  </si>
  <si>
    <t>Quality Wave Sdn Bhd</t>
  </si>
  <si>
    <t>Deposits received from JV in Cheras Land</t>
  </si>
  <si>
    <t>Purchase of Wistana Realty - Dato Mohd Ishak</t>
  </si>
  <si>
    <t>Parahan Sdn Bhd</t>
  </si>
  <si>
    <t>Wistana Equities Sdn Bhd</t>
  </si>
  <si>
    <t>Wistana Realty Group</t>
  </si>
  <si>
    <t>Trade Creditors</t>
  </si>
  <si>
    <t>Other creditors &amp; accruals</t>
  </si>
  <si>
    <t>Amt owing to related companies</t>
  </si>
  <si>
    <t>Amt owing to a director</t>
  </si>
  <si>
    <t>Construction creditors - PKB Able Greenwood</t>
  </si>
  <si>
    <t>Creditors - Others</t>
  </si>
  <si>
    <t>Exceptional items</t>
  </si>
  <si>
    <t>(Reversal in provision for permanent diminution in value)</t>
  </si>
  <si>
    <t>ENDED</t>
  </si>
  <si>
    <t>COMPARATIVE</t>
  </si>
  <si>
    <t>CUMULATIVE</t>
  </si>
  <si>
    <t>TO DATE</t>
  </si>
  <si>
    <t>Basis of Preparation and Accounting Policies</t>
  </si>
  <si>
    <t>Audit Report of Preceding Annual Financial Statements</t>
  </si>
  <si>
    <t>Seasonality Or Cyclicality Of Interim Operations</t>
  </si>
  <si>
    <t>The following  are the material litigations whereby the Group  and the Company are engaged as Defendant:-</t>
  </si>
  <si>
    <t>Seal Incorporated Berhad vs. Selayang Mall Sdn Bhd For The Sum Of RM12,124,065.14</t>
  </si>
  <si>
    <t>Changes in Accounting Estimates</t>
  </si>
  <si>
    <t>CURRENCY TRANSLATION DIFFERENCES</t>
  </si>
  <si>
    <t>Issuances, Cancellations, Repurchases, Resale and Repayments of Debts and Equity Securities</t>
  </si>
  <si>
    <t>No dividend has been recommended and paid during the current quarter and financial year-to-date.</t>
  </si>
  <si>
    <t>Business Segments</t>
  </si>
  <si>
    <t>Material Events</t>
  </si>
  <si>
    <t>Contingent Liabilities and Contingent Assets</t>
  </si>
  <si>
    <t xml:space="preserve">(a) </t>
  </si>
  <si>
    <t>Guarantees</t>
  </si>
  <si>
    <t>Guarantees to banks for credit facilities extended to subsidiary companies</t>
  </si>
  <si>
    <t xml:space="preserve">(b) </t>
  </si>
  <si>
    <t>Litigations</t>
  </si>
  <si>
    <t>Write-down of Inventories to Net  Realisable Value and the Reversal of Such a Write-Down</t>
  </si>
  <si>
    <t>Loss from the Impairment of Property, Plant and Equipment, Intangible Assets or Other Assets, and the Reversal of Such An Impairment Loss</t>
  </si>
  <si>
    <t>Reversal of any Provision for The Costs of Restructuring</t>
  </si>
  <si>
    <t>Other income</t>
  </si>
  <si>
    <t>The proceeds from the private placement were being utilised in accordance with the usage approved by Securities Commission.</t>
  </si>
  <si>
    <t>There is a claim  filed in the Industrial Court  by  the Timber Employees  Union of Malaysia (Union) on behalf of 472  employees  of Great Eastern Mills Berhad (GEM)  who  were retrenched on  1 November 1999. The plaintiff is claiming against Great Eastern Mills Berhad for the amount of RM4,989,877.98 being termination benefits, notice pay,  pro-rated  bonuses and payment in lieu of annual leave. GEM had entered into a settlement agreement with the Union on 20 January 2005 for an out of court settlement. Both parties had on 24 January 2005 entered consent order before the President of the Industrial Court based on the terms stated in the Settlement  Agreement.</t>
  </si>
  <si>
    <t>Besides development activities, the Group will also revive its logging operation in near future.</t>
  </si>
  <si>
    <t>As at 30 June 2005, the Group was not in default in payments to financial institutions in respect of credit facilities granted to the Group.</t>
  </si>
  <si>
    <t>The Company is the Supporting Creditor in the matter of  Company Winding Up No.D6-28-437-2000 filed by Perdana Merchant Bankers Berhad against Aik Shing Development  Sdn  Bhd  at  the Kuala Lumpur High  Court. The  matter  was  adjourned  to a later date which has not been fixed pursuant  to  a  Court Order dated 20 July 2000.</t>
  </si>
  <si>
    <t xml:space="preserve">  - at start of the year</t>
  </si>
  <si>
    <t xml:space="preserve">  - at end of the year</t>
  </si>
  <si>
    <t>Net Cash Flow From Financing Activities</t>
  </si>
  <si>
    <t>Net Cash Used In Investing Activities</t>
  </si>
  <si>
    <t>Net Cash Flow Used in Operating Activities</t>
  </si>
  <si>
    <t>EXCEPTIONAL ITEMS</t>
  </si>
  <si>
    <t>Revaluation surplus</t>
  </si>
  <si>
    <t>Unusual Items</t>
  </si>
  <si>
    <t>Save as disclosed in Note 10 above, there was no significant profit/(loss) on sale of unquoted investment/properties during the quarter.</t>
  </si>
  <si>
    <t>The accounting policies and methods of computation adopted by the Group in this interim financial report are consistent with those adopted in the financial statements for the year ended 30 June 2004, except for capital expenditure incurred in regards to securing the 10,000 acres of timber concessions in State of Kuala Krai.</t>
  </si>
  <si>
    <t>There is no material unusual item for the current quarter and financial year affecting assets, liabilities, equity or cash flows based on their nature, size and/or incidence.</t>
  </si>
  <si>
    <t>Acquisitions and Disposals of Items of Property, Plant and Equipment</t>
  </si>
  <si>
    <t>current quarter</t>
  </si>
  <si>
    <t>a)</t>
  </si>
  <si>
    <t>Acquisitions of property, plant and equipment - at cost</t>
  </si>
  <si>
    <t>b)</t>
  </si>
  <si>
    <t>Disposals of property, plant and equipment:</t>
  </si>
  <si>
    <t>Proceeds from disposal</t>
  </si>
  <si>
    <t>Net Book Value at the date of disposals</t>
  </si>
  <si>
    <t>Gain/ (Loss) on disposals</t>
  </si>
  <si>
    <t>Commitments for the Purchase of Property, Plant and Equipment</t>
  </si>
  <si>
    <t>Litigation Settlements</t>
  </si>
  <si>
    <t>Fundamental Errors</t>
  </si>
  <si>
    <t>Debt Default Or Any Breach of A Debt Covenant</t>
  </si>
  <si>
    <t>Related Party Transactions</t>
  </si>
  <si>
    <t>Tax Charges and Variance Between the Effective and Statutory Tax Rate</t>
  </si>
  <si>
    <t>Profit/ (Loss) On Sale of Unquoted Investments / Properties</t>
  </si>
  <si>
    <t xml:space="preserve">Guarantee to bank for credit facilities extended to the Developer on a project </t>
  </si>
  <si>
    <t>operational and financial activities.</t>
  </si>
  <si>
    <t>Changes In Material Litigation</t>
  </si>
  <si>
    <t>Great Eastern Mills Berhad vs. Lee Wai Ying For The Sum Of RM7.5 Million</t>
  </si>
  <si>
    <t xml:space="preserve">A winding-up order was made against Richlane on 16 February 2001 and the proof of debts had been filed on 7 September 2001. Public Bank Berhad, the chargee of Richlane’s properties had on 28 August 2002 obtained the court’s leave to foreclose the lands that are charged to the bank, but had subsequently withdrawn the auction with liberty to file afresh. Multi Purpose Credit Sdn. Bhd. had on 20 February 2004 obtained order for sale of shares that were pledged to a third party but they had also subsequently withdrawn their action with liberty to file afresh. The first creditors’ meeting was held on 3 April 2003 and there is no outcome todate and is pending the Official Receiver’s further action. </t>
  </si>
  <si>
    <t>There were issuance of a total of 40,708,000 shares by way of private placement. The shares were listed and quoted on the Bursa Malaysia Securities Berhad as follows:-</t>
  </si>
  <si>
    <t>Allotment Date</t>
  </si>
  <si>
    <t>Listed Date</t>
  </si>
  <si>
    <t>ADDITIONAL  INFORMATION  REQUIRED  BY  THE  BURSA MALAYSIA SECURITIES BERHAD'S LISTING  REQUIREMENTS</t>
  </si>
  <si>
    <t>The said proposed private placement was approved by the Company's shareholders at the Company's Extraordinary General Meeting on 27 October 2004.  The issue price for the 40,708,000 Placement Shares was fixed at RM1.00 per Placement Share by the Board, after having taken into consideration the market demand, prevailing market condition and the five (5)-day weighted average market price of the Company.</t>
  </si>
  <si>
    <t>CONDENSED CONSOLIDATED STATEMENT OF CHANGES IN EQUITY FOR THE FINANCIAL PERIOD ENDED 30 JUNE 2005</t>
  </si>
  <si>
    <t>Balance at 30 June 2005</t>
  </si>
  <si>
    <t>&lt;--------------------------------- 12 months ended -----------------------------&gt;</t>
  </si>
  <si>
    <t>At 30 June 2005</t>
  </si>
  <si>
    <t>Current 12 months ended 30/06/2005</t>
  </si>
  <si>
    <t xml:space="preserve">The estimated time frame for the completion of the disposal is initially six months from the date of the SPA.  However, the completion date has been extended.  A provision for loss on the disposal of properties totalling RM15,000,000 has been made in the accounts.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</si>
</sst>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_(* #,##0.00_);_(* \(#,##0.00\);_(* &quot;-&quot;????_);_(@_)"/>
    <numFmt numFmtId="186" formatCode="dd/mm/yyyy;@"/>
    <numFmt numFmtId="187" formatCode="_-* #,##0.0_-;\-* #,##0.0_-;_-* &quot;-&quot;??_-;_-@_-"/>
    <numFmt numFmtId="188" formatCode="_-* #,##0_-;\-* #,##0_-;_-* &quot;-&quot;??_-;_-@_-"/>
    <numFmt numFmtId="189" formatCode="[$-409]mmm\-yy;@"/>
    <numFmt numFmtId="190" formatCode="_(* #,##0_);[Red]_(* \(#,##0\);_(* &quot;-&quot;?_);_(@_)"/>
    <numFmt numFmtId="191" formatCode="_(* #,##0.0%_);[Red]_(* \(#,##0\);_(* &quot;-&quot;?_);_(@_)"/>
    <numFmt numFmtId="192" formatCode="_(* #,##0.0%_);[Red]_(* \(#,##0.0%\);_(* &quot;-&quot;?_);_(@_)"/>
    <numFmt numFmtId="193" formatCode="mmm\-yyyy"/>
    <numFmt numFmtId="194" formatCode="[$-1409]dddd\,\ d\ mmmm\ yyyy"/>
    <numFmt numFmtId="195" formatCode="0.000%"/>
    <numFmt numFmtId="196" formatCode="_(* #,##0.00_);\(* #,##0.00_);_(* &quot;)&quot;??_-;_-@_-"/>
    <numFmt numFmtId="197" formatCode="0.0"/>
    <numFmt numFmtId="198" formatCode="_(* #,##0.0_);_(* \(#,##0.0\);_(* &quot;-&quot;??_);_(@_)"/>
    <numFmt numFmtId="199" formatCode="&quot;Yes&quot;;&quot;Yes&quot;;&quot;No&quot;"/>
    <numFmt numFmtId="200" formatCode="&quot;True&quot;;&quot;True&quot;;&quot;False&quot;"/>
    <numFmt numFmtId="201" formatCode="&quot;On&quot;;&quot;On&quot;;&quot;Off&quot;"/>
    <numFmt numFmtId="202" formatCode="[$€-2]\ #,##0.00_);[Red]\([$€-2]\ #,##0.00\)"/>
    <numFmt numFmtId="203" formatCode="0.0000"/>
    <numFmt numFmtId="204" formatCode="0.000"/>
    <numFmt numFmtId="205" formatCode="_(* #,##0%_);[Red]_(* \(#,##0%\);_(* &quot;-&quot;?_);_(@_)"/>
    <numFmt numFmtId="206" formatCode="#,##0.0"/>
    <numFmt numFmtId="207" formatCode="0.0%"/>
    <numFmt numFmtId="208" formatCode="0.00_);\(0.00\)"/>
    <numFmt numFmtId="209" formatCode="0_);\(0\)"/>
    <numFmt numFmtId="210" formatCode="0.0_);\(0.0\)"/>
  </numFmts>
  <fonts count="27">
    <font>
      <sz val="10"/>
      <name val="Arial"/>
      <family val="0"/>
    </font>
    <font>
      <u val="single"/>
      <sz val="10"/>
      <color indexed="12"/>
      <name val="Arial"/>
      <family val="0"/>
    </font>
    <font>
      <u val="single"/>
      <sz val="10"/>
      <color indexed="36"/>
      <name val="Arial"/>
      <family val="0"/>
    </font>
    <font>
      <u val="single"/>
      <sz val="10"/>
      <name val="Arial"/>
      <family val="2"/>
    </font>
    <font>
      <b/>
      <sz val="10"/>
      <name val="Arial"/>
      <family val="2"/>
    </font>
    <font>
      <sz val="10"/>
      <name val="Calligrapher"/>
      <family val="0"/>
    </font>
    <font>
      <b/>
      <u val="single"/>
      <sz val="10"/>
      <name val="Arial"/>
      <family val="2"/>
    </font>
    <font>
      <sz val="12"/>
      <name val="Arial"/>
      <family val="2"/>
    </font>
    <font>
      <b/>
      <u val="single"/>
      <sz val="12"/>
      <name val="Arial"/>
      <family val="2"/>
    </font>
    <font>
      <sz val="8"/>
      <name val="Tahoma"/>
      <family val="0"/>
    </font>
    <font>
      <b/>
      <sz val="8"/>
      <name val="Tahoma"/>
      <family val="0"/>
    </font>
    <font>
      <sz val="10"/>
      <color indexed="8"/>
      <name val="Arial"/>
      <family val="2"/>
    </font>
    <font>
      <b/>
      <i/>
      <u val="single"/>
      <sz val="10"/>
      <name val="Arial"/>
      <family val="2"/>
    </font>
    <font>
      <b/>
      <i/>
      <sz val="10"/>
      <name val="Arial"/>
      <family val="2"/>
    </font>
    <font>
      <b/>
      <u val="single"/>
      <sz val="10"/>
      <color indexed="8"/>
      <name val="Arial"/>
      <family val="2"/>
    </font>
    <font>
      <b/>
      <sz val="12"/>
      <color indexed="8"/>
      <name val="Arial"/>
      <family val="2"/>
    </font>
    <font>
      <sz val="12"/>
      <color indexed="8"/>
      <name val="Arial"/>
      <family val="2"/>
    </font>
    <font>
      <u val="single"/>
      <sz val="12"/>
      <color indexed="8"/>
      <name val="Arial"/>
      <family val="2"/>
    </font>
    <font>
      <b/>
      <u val="single"/>
      <sz val="12"/>
      <color indexed="8"/>
      <name val="Arial"/>
      <family val="2"/>
    </font>
    <font>
      <b/>
      <sz val="12"/>
      <name val="Arial"/>
      <family val="2"/>
    </font>
    <font>
      <sz val="10"/>
      <color indexed="10"/>
      <name val="Arial"/>
      <family val="2"/>
    </font>
    <font>
      <sz val="8"/>
      <name val="Arial"/>
      <family val="0"/>
    </font>
    <font>
      <b/>
      <sz val="8"/>
      <name val="Arial"/>
      <family val="2"/>
    </font>
    <font>
      <sz val="6"/>
      <name val="Arial"/>
      <family val="0"/>
    </font>
    <font>
      <sz val="10"/>
      <color indexed="14"/>
      <name val="Arial"/>
      <family val="0"/>
    </font>
    <font>
      <sz val="12"/>
      <color indexed="10"/>
      <name val="Arial"/>
      <family val="2"/>
    </font>
    <font>
      <sz val="10"/>
      <color indexed="12"/>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thin"/>
    </border>
    <border>
      <left style="medium"/>
      <right style="medium"/>
      <top>
        <color indexed="63"/>
      </top>
      <bottom>
        <color indexed="63"/>
      </bottom>
    </border>
    <border>
      <left style="medium"/>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0" fillId="0" borderId="1" xfId="0" applyFont="1" applyBorder="1" applyAlignment="1">
      <alignment horizontal="center"/>
    </xf>
    <xf numFmtId="0" fontId="3" fillId="0" borderId="1" xfId="0" applyFont="1" applyBorder="1" applyAlignment="1">
      <alignment/>
    </xf>
    <xf numFmtId="0" fontId="0" fillId="0" borderId="1" xfId="0" applyFont="1"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1" xfId="0" applyBorder="1" applyAlignment="1">
      <alignment/>
    </xf>
    <xf numFmtId="184" fontId="0" fillId="0" borderId="0" xfId="15" applyNumberFormat="1" applyFont="1" applyAlignment="1">
      <alignment/>
    </xf>
    <xf numFmtId="184" fontId="0" fillId="0" borderId="0" xfId="15" applyNumberFormat="1" applyFont="1" applyFill="1" applyAlignment="1">
      <alignment/>
    </xf>
    <xf numFmtId="184" fontId="0" fillId="0" borderId="0" xfId="15" applyNumberFormat="1" applyFont="1" applyBorder="1" applyAlignment="1">
      <alignment/>
    </xf>
    <xf numFmtId="184" fontId="0" fillId="0" borderId="0" xfId="15" applyNumberFormat="1" applyFont="1" applyFill="1" applyBorder="1" applyAlignment="1">
      <alignment/>
    </xf>
    <xf numFmtId="184" fontId="0" fillId="0" borderId="2" xfId="15" applyNumberFormat="1" applyFont="1" applyBorder="1" applyAlignment="1">
      <alignment/>
    </xf>
    <xf numFmtId="184" fontId="0" fillId="0" borderId="2" xfId="15" applyNumberFormat="1" applyFont="1" applyFill="1" applyBorder="1" applyAlignment="1">
      <alignment/>
    </xf>
    <xf numFmtId="184" fontId="0" fillId="0" borderId="0" xfId="0" applyNumberForma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1" xfId="0" applyFont="1" applyBorder="1" applyAlignment="1">
      <alignment/>
    </xf>
    <xf numFmtId="184" fontId="0" fillId="0" borderId="1" xfId="15" applyNumberFormat="1" applyFont="1" applyBorder="1" applyAlignment="1">
      <alignment/>
    </xf>
    <xf numFmtId="0" fontId="0" fillId="0" borderId="0" xfId="0" applyNumberFormat="1" applyAlignment="1">
      <alignment/>
    </xf>
    <xf numFmtId="184" fontId="0" fillId="0" borderId="0" xfId="0" applyNumberFormat="1" applyAlignment="1" applyProtection="1">
      <alignment/>
      <protection locked="0"/>
    </xf>
    <xf numFmtId="184" fontId="0" fillId="0" borderId="3" xfId="15" applyNumberFormat="1" applyFont="1" applyBorder="1" applyAlignment="1">
      <alignment/>
    </xf>
    <xf numFmtId="184" fontId="0" fillId="0" borderId="3" xfId="15" applyNumberFormat="1" applyFont="1" applyFill="1" applyBorder="1" applyAlignment="1">
      <alignment/>
    </xf>
    <xf numFmtId="184" fontId="0" fillId="0" borderId="0" xfId="15" applyNumberFormat="1" applyFont="1" applyBorder="1" applyAlignment="1">
      <alignment horizontal="center"/>
    </xf>
    <xf numFmtId="184" fontId="0" fillId="0" borderId="1" xfId="15" applyNumberFormat="1" applyFont="1" applyFill="1" applyBorder="1" applyAlignment="1">
      <alignment/>
    </xf>
    <xf numFmtId="0" fontId="0" fillId="0" borderId="0" xfId="0" applyBorder="1" applyAlignment="1">
      <alignment horizontal="right"/>
    </xf>
    <xf numFmtId="184" fontId="0" fillId="0" borderId="4" xfId="15" applyNumberFormat="1" applyFont="1" applyBorder="1" applyAlignment="1">
      <alignment/>
    </xf>
    <xf numFmtId="15" fontId="0" fillId="0" borderId="0" xfId="0" applyNumberFormat="1" applyFont="1" applyAlignment="1">
      <alignment/>
    </xf>
    <xf numFmtId="0" fontId="0" fillId="0" borderId="0" xfId="0" applyFont="1" applyFill="1" applyBorder="1" applyAlignment="1">
      <alignment/>
    </xf>
    <xf numFmtId="184" fontId="0" fillId="0" borderId="5" xfId="15" applyNumberFormat="1" applyFont="1" applyFill="1" applyBorder="1" applyAlignment="1">
      <alignment/>
    </xf>
    <xf numFmtId="184" fontId="0" fillId="0" borderId="0" xfId="15" applyNumberFormat="1" applyFont="1" applyBorder="1" applyAlignment="1">
      <alignment horizontal="left"/>
    </xf>
    <xf numFmtId="184" fontId="0" fillId="0" borderId="0" xfId="15" applyNumberFormat="1" applyFont="1" applyFill="1" applyBorder="1" applyAlignment="1">
      <alignment horizontal="left"/>
    </xf>
    <xf numFmtId="184" fontId="0" fillId="0" borderId="0" xfId="15" applyNumberFormat="1" applyAlignment="1">
      <alignment horizontal="left"/>
    </xf>
    <xf numFmtId="184" fontId="0" fillId="0" borderId="2" xfId="15" applyNumberFormat="1" applyFont="1" applyBorder="1" applyAlignment="1">
      <alignment horizontal="left"/>
    </xf>
    <xf numFmtId="184" fontId="0" fillId="0" borderId="0" xfId="15" applyNumberFormat="1" applyFont="1" applyAlignment="1">
      <alignment horizontal="left"/>
    </xf>
    <xf numFmtId="0" fontId="5" fillId="0" borderId="0" xfId="0" applyFont="1" applyAlignment="1">
      <alignment/>
    </xf>
    <xf numFmtId="184" fontId="0" fillId="0" borderId="0" xfId="0" applyNumberFormat="1" applyFont="1" applyAlignment="1">
      <alignment/>
    </xf>
    <xf numFmtId="0" fontId="6" fillId="0" borderId="0" xfId="0" applyFont="1" applyAlignment="1">
      <alignment/>
    </xf>
    <xf numFmtId="184" fontId="0" fillId="0" borderId="2" xfId="0" applyNumberFormat="1" applyBorder="1" applyAlignment="1">
      <alignment/>
    </xf>
    <xf numFmtId="184" fontId="0" fillId="0" borderId="0" xfId="0" applyNumberFormat="1" applyAlignment="1">
      <alignment horizontal="center"/>
    </xf>
    <xf numFmtId="0" fontId="7" fillId="0" borderId="0" xfId="0" applyFont="1" applyAlignment="1">
      <alignment/>
    </xf>
    <xf numFmtId="0" fontId="8" fillId="0" borderId="0" xfId="0" applyFont="1" applyAlignment="1">
      <alignment/>
    </xf>
    <xf numFmtId="184" fontId="11" fillId="0" borderId="0" xfId="15" applyNumberFormat="1" applyFont="1" applyBorder="1" applyAlignment="1">
      <alignment/>
    </xf>
    <xf numFmtId="0" fontId="3" fillId="0" borderId="0" xfId="0" applyFont="1" applyAlignment="1">
      <alignment/>
    </xf>
    <xf numFmtId="0" fontId="12" fillId="0" borderId="0" xfId="0" applyFont="1" applyAlignment="1">
      <alignment/>
    </xf>
    <xf numFmtId="0" fontId="11" fillId="0" borderId="0" xfId="0" applyFont="1" applyAlignment="1">
      <alignment horizontal="center"/>
    </xf>
    <xf numFmtId="0" fontId="11" fillId="0" borderId="0" xfId="0" applyFont="1" applyAlignment="1">
      <alignment/>
    </xf>
    <xf numFmtId="184" fontId="11" fillId="0" borderId="0" xfId="15" applyNumberFormat="1" applyFont="1" applyAlignment="1">
      <alignment/>
    </xf>
    <xf numFmtId="184" fontId="13" fillId="0" borderId="0" xfId="0" applyNumberFormat="1" applyFont="1" applyAlignment="1">
      <alignment horizontal="center"/>
    </xf>
    <xf numFmtId="184" fontId="11" fillId="0" borderId="1" xfId="15" applyNumberFormat="1" applyFont="1" applyBorder="1" applyAlignment="1">
      <alignment/>
    </xf>
    <xf numFmtId="184" fontId="11" fillId="0" borderId="5" xfId="15" applyNumberFormat="1" applyFont="1" applyBorder="1" applyAlignment="1">
      <alignment/>
    </xf>
    <xf numFmtId="0" fontId="11" fillId="0" borderId="0" xfId="0" applyFont="1" applyFill="1" applyBorder="1" applyAlignment="1">
      <alignment/>
    </xf>
    <xf numFmtId="184" fontId="11" fillId="0" borderId="0" xfId="15" applyNumberFormat="1" applyFont="1" applyFill="1" applyBorder="1" applyAlignment="1">
      <alignment/>
    </xf>
    <xf numFmtId="184" fontId="11" fillId="0" borderId="2" xfId="15" applyNumberFormat="1" applyFont="1" applyBorder="1" applyAlignment="1">
      <alignment/>
    </xf>
    <xf numFmtId="184" fontId="11" fillId="0" borderId="3" xfId="15" applyNumberFormat="1" applyFont="1" applyBorder="1" applyAlignment="1">
      <alignment/>
    </xf>
    <xf numFmtId="184" fontId="11" fillId="0" borderId="0" xfId="15" applyNumberFormat="1" applyFont="1" applyBorder="1" applyAlignment="1">
      <alignment horizontal="center"/>
    </xf>
    <xf numFmtId="184" fontId="11" fillId="0" borderId="1" xfId="15" applyNumberFormat="1" applyFont="1" applyBorder="1" applyAlignment="1">
      <alignment horizontal="center"/>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horizontal="right"/>
    </xf>
    <xf numFmtId="184" fontId="16" fillId="0" borderId="0" xfId="0" applyNumberFormat="1" applyFont="1" applyAlignment="1">
      <alignment/>
    </xf>
    <xf numFmtId="0" fontId="16" fillId="0" borderId="0" xfId="0" applyFont="1" applyAlignment="1">
      <alignment horizontal="center"/>
    </xf>
    <xf numFmtId="0" fontId="16" fillId="0" borderId="0" xfId="0" applyFont="1" applyBorder="1" applyAlignment="1">
      <alignment horizontal="center"/>
    </xf>
    <xf numFmtId="0" fontId="16" fillId="0" borderId="1" xfId="0" applyFont="1" applyBorder="1" applyAlignment="1">
      <alignment horizontal="center"/>
    </xf>
    <xf numFmtId="184" fontId="16" fillId="0" borderId="0" xfId="15" applyNumberFormat="1" applyFont="1" applyAlignment="1">
      <alignment/>
    </xf>
    <xf numFmtId="184" fontId="16" fillId="0" borderId="0" xfId="15" applyNumberFormat="1" applyFont="1" applyAlignment="1">
      <alignment horizontal="center"/>
    </xf>
    <xf numFmtId="184" fontId="16" fillId="0" borderId="0" xfId="15" applyNumberFormat="1" applyFont="1" applyBorder="1" applyAlignment="1">
      <alignment horizontal="center"/>
    </xf>
    <xf numFmtId="184" fontId="16" fillId="0" borderId="0" xfId="15" applyNumberFormat="1" applyFont="1" applyBorder="1" applyAlignment="1">
      <alignment/>
    </xf>
    <xf numFmtId="184" fontId="16" fillId="0" borderId="0" xfId="0" applyNumberFormat="1" applyFont="1" applyAlignment="1">
      <alignment/>
    </xf>
    <xf numFmtId="184" fontId="16" fillId="0" borderId="2" xfId="0" applyNumberFormat="1" applyFont="1" applyBorder="1" applyAlignment="1">
      <alignment/>
    </xf>
    <xf numFmtId="184" fontId="16" fillId="0" borderId="2" xfId="15" applyNumberFormat="1" applyFont="1" applyBorder="1" applyAlignment="1">
      <alignment horizontal="center"/>
    </xf>
    <xf numFmtId="184" fontId="16" fillId="0" borderId="2" xfId="15" applyNumberFormat="1" applyFont="1" applyBorder="1" applyAlignment="1">
      <alignment/>
    </xf>
    <xf numFmtId="0" fontId="16" fillId="0" borderId="0" xfId="0" applyFont="1" applyBorder="1" applyAlignment="1">
      <alignment/>
    </xf>
    <xf numFmtId="184" fontId="16" fillId="0" borderId="6" xfId="15" applyNumberFormat="1" applyFont="1" applyBorder="1" applyAlignment="1">
      <alignment/>
    </xf>
    <xf numFmtId="184" fontId="16" fillId="0" borderId="7" xfId="15" applyNumberFormat="1" applyFont="1" applyBorder="1" applyAlignment="1">
      <alignment/>
    </xf>
    <xf numFmtId="0" fontId="16" fillId="0" borderId="0" xfId="0" applyFont="1" applyAlignment="1">
      <alignment horizontal="left"/>
    </xf>
    <xf numFmtId="3" fontId="16" fillId="0" borderId="0" xfId="0" applyNumberFormat="1" applyFont="1" applyAlignment="1">
      <alignment/>
    </xf>
    <xf numFmtId="0" fontId="16" fillId="0" borderId="0" xfId="0" applyFont="1" applyBorder="1" applyAlignment="1">
      <alignment horizontal="center" wrapText="1" shrinkToFit="1"/>
    </xf>
    <xf numFmtId="0" fontId="19"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xf>
    <xf numFmtId="184" fontId="7" fillId="0" borderId="0" xfId="15" applyNumberFormat="1" applyFont="1" applyBorder="1" applyAlignment="1">
      <alignment/>
    </xf>
    <xf numFmtId="44" fontId="16" fillId="0" borderId="0" xfId="17" applyFont="1" applyAlignment="1">
      <alignment/>
    </xf>
    <xf numFmtId="0" fontId="16" fillId="0" borderId="8" xfId="0" applyFont="1" applyBorder="1" applyAlignment="1">
      <alignment/>
    </xf>
    <xf numFmtId="0" fontId="16" fillId="0" borderId="4" xfId="0" applyFont="1" applyBorder="1" applyAlignment="1">
      <alignment horizontal="center"/>
    </xf>
    <xf numFmtId="0" fontId="16" fillId="0" borderId="9" xfId="0" applyFont="1" applyBorder="1" applyAlignment="1">
      <alignment horizontal="center"/>
    </xf>
    <xf numFmtId="44" fontId="16" fillId="0" borderId="9" xfId="17" applyFont="1" applyBorder="1" applyAlignment="1">
      <alignment/>
    </xf>
    <xf numFmtId="0" fontId="16" fillId="0" borderId="6" xfId="0" applyFont="1" applyBorder="1" applyAlignment="1">
      <alignment/>
    </xf>
    <xf numFmtId="0" fontId="16" fillId="0" borderId="10" xfId="0" applyFont="1" applyBorder="1" applyAlignment="1">
      <alignment/>
    </xf>
    <xf numFmtId="0" fontId="16" fillId="0" borderId="11" xfId="0" applyFont="1" applyBorder="1" applyAlignment="1">
      <alignment horizontal="center"/>
    </xf>
    <xf numFmtId="0" fontId="16" fillId="0" borderId="11" xfId="0" applyFont="1" applyBorder="1" applyAlignment="1">
      <alignment/>
    </xf>
    <xf numFmtId="0" fontId="16" fillId="0" borderId="12" xfId="0" applyFont="1" applyBorder="1" applyAlignment="1">
      <alignment horizontal="center"/>
    </xf>
    <xf numFmtId="0" fontId="16" fillId="0" borderId="11" xfId="0" applyFont="1" applyBorder="1" applyAlignment="1">
      <alignment/>
    </xf>
    <xf numFmtId="14" fontId="16" fillId="0" borderId="0" xfId="0" applyNumberFormat="1" applyFont="1" applyAlignment="1">
      <alignment horizontal="center"/>
    </xf>
    <xf numFmtId="0" fontId="16" fillId="0" borderId="13" xfId="0" applyFont="1" applyBorder="1" applyAlignment="1">
      <alignment/>
    </xf>
    <xf numFmtId="0" fontId="16" fillId="0" borderId="14" xfId="0" applyFont="1" applyBorder="1" applyAlignment="1">
      <alignment horizontal="center"/>
    </xf>
    <xf numFmtId="0" fontId="16" fillId="0" borderId="14" xfId="0" applyFont="1" applyBorder="1" applyAlignment="1">
      <alignment/>
    </xf>
    <xf numFmtId="0" fontId="16" fillId="0" borderId="7" xfId="0" applyFont="1" applyBorder="1" applyAlignment="1">
      <alignment horizontal="center"/>
    </xf>
    <xf numFmtId="4" fontId="16" fillId="0" borderId="6" xfId="15" applyNumberFormat="1" applyFont="1" applyBorder="1" applyAlignment="1">
      <alignment/>
    </xf>
    <xf numFmtId="4" fontId="16" fillId="0" borderId="0" xfId="15" applyNumberFormat="1" applyFont="1" applyAlignment="1">
      <alignment/>
    </xf>
    <xf numFmtId="0" fontId="16" fillId="0" borderId="13" xfId="0" applyFont="1" applyBorder="1" applyAlignment="1">
      <alignment horizontal="right"/>
    </xf>
    <xf numFmtId="3" fontId="16" fillId="0" borderId="0" xfId="15" applyNumberFormat="1" applyFont="1" applyAlignment="1">
      <alignment/>
    </xf>
    <xf numFmtId="3" fontId="16" fillId="0" borderId="12" xfId="15" applyNumberFormat="1" applyFont="1" applyBorder="1" applyAlignment="1">
      <alignment/>
    </xf>
    <xf numFmtId="0" fontId="16" fillId="0" borderId="13" xfId="0" applyFont="1" applyBorder="1" applyAlignment="1">
      <alignment horizontal="left"/>
    </xf>
    <xf numFmtId="0" fontId="16" fillId="0" borderId="8" xfId="0" applyFont="1" applyBorder="1" applyAlignment="1">
      <alignment horizontal="left"/>
    </xf>
    <xf numFmtId="3" fontId="16" fillId="0" borderId="6" xfId="15" applyNumberFormat="1" applyFont="1" applyBorder="1" applyAlignment="1">
      <alignment/>
    </xf>
    <xf numFmtId="0" fontId="16" fillId="0" borderId="12" xfId="0" applyFont="1" applyBorder="1" applyAlignment="1">
      <alignment/>
    </xf>
    <xf numFmtId="49" fontId="16" fillId="0" borderId="1" xfId="15" applyNumberFormat="1" applyFont="1" applyBorder="1" applyAlignment="1">
      <alignment horizontal="center"/>
    </xf>
    <xf numFmtId="0" fontId="16" fillId="0" borderId="7" xfId="0" applyFont="1" applyBorder="1" applyAlignment="1">
      <alignment/>
    </xf>
    <xf numFmtId="3" fontId="16" fillId="0" borderId="0" xfId="15" applyNumberFormat="1" applyFont="1" applyBorder="1" applyAlignment="1">
      <alignment horizontal="right"/>
    </xf>
    <xf numFmtId="184" fontId="16" fillId="0" borderId="0" xfId="0" applyNumberFormat="1" applyFont="1" applyAlignment="1">
      <alignment horizontal="center"/>
    </xf>
    <xf numFmtId="49" fontId="16" fillId="0" borderId="0" xfId="15" applyNumberFormat="1" applyFont="1" applyAlignment="1">
      <alignment horizontal="center"/>
    </xf>
    <xf numFmtId="43" fontId="16" fillId="0" borderId="0" xfId="15" applyFont="1" applyAlignment="1">
      <alignment/>
    </xf>
    <xf numFmtId="49" fontId="7" fillId="0" borderId="0" xfId="0" applyNumberFormat="1" applyFont="1" applyAlignment="1">
      <alignment/>
    </xf>
    <xf numFmtId="184" fontId="7" fillId="0" borderId="0" xfId="0" applyNumberFormat="1" applyFont="1" applyAlignment="1">
      <alignment/>
    </xf>
    <xf numFmtId="184" fontId="7" fillId="0" borderId="0" xfId="0" applyNumberFormat="1" applyFont="1" applyBorder="1" applyAlignment="1">
      <alignment/>
    </xf>
    <xf numFmtId="184" fontId="7" fillId="0" borderId="0" xfId="0" applyNumberFormat="1" applyFont="1" applyBorder="1" applyAlignment="1">
      <alignment/>
    </xf>
    <xf numFmtId="184" fontId="7" fillId="0" borderId="1" xfId="0" applyNumberFormat="1" applyFont="1" applyBorder="1" applyAlignment="1">
      <alignment/>
    </xf>
    <xf numFmtId="184" fontId="7" fillId="0" borderId="0" xfId="0" applyNumberFormat="1" applyFont="1" applyAlignment="1">
      <alignment horizontal="center"/>
    </xf>
    <xf numFmtId="184" fontId="7" fillId="0" borderId="0" xfId="15" applyNumberFormat="1" applyFont="1" applyBorder="1" applyAlignment="1">
      <alignment horizontal="center"/>
    </xf>
    <xf numFmtId="15" fontId="16" fillId="0" borderId="0" xfId="0" applyNumberFormat="1" applyFont="1" applyAlignment="1">
      <alignment/>
    </xf>
    <xf numFmtId="15" fontId="7" fillId="0" borderId="0" xfId="0" applyNumberFormat="1" applyFont="1" applyAlignment="1">
      <alignment/>
    </xf>
    <xf numFmtId="184" fontId="7" fillId="0" borderId="5" xfId="0" applyNumberFormat="1" applyFont="1" applyBorder="1" applyAlignment="1">
      <alignment horizontal="center"/>
    </xf>
    <xf numFmtId="0" fontId="16" fillId="0" borderId="0" xfId="0" applyFont="1" applyFill="1" applyBorder="1" applyAlignment="1">
      <alignment/>
    </xf>
    <xf numFmtId="0" fontId="7" fillId="0" borderId="0" xfId="0" applyFont="1" applyFill="1" applyBorder="1" applyAlignment="1">
      <alignment/>
    </xf>
    <xf numFmtId="184" fontId="7" fillId="0" borderId="5" xfId="15" applyNumberFormat="1" applyFont="1" applyBorder="1" applyAlignment="1">
      <alignment horizontal="center"/>
    </xf>
    <xf numFmtId="184" fontId="7" fillId="0" borderId="0" xfId="15" applyNumberFormat="1" applyFont="1" applyAlignment="1">
      <alignment horizontal="center"/>
    </xf>
    <xf numFmtId="184" fontId="7" fillId="0" borderId="2" xfId="15" applyNumberFormat="1" applyFont="1" applyBorder="1" applyAlignment="1">
      <alignment horizontal="center"/>
    </xf>
    <xf numFmtId="43" fontId="16" fillId="0" borderId="6" xfId="15" applyFont="1" applyBorder="1" applyAlignment="1">
      <alignment/>
    </xf>
    <xf numFmtId="184" fontId="11" fillId="0" borderId="0" xfId="15" applyNumberFormat="1" applyFont="1" applyFill="1" applyAlignment="1">
      <alignment/>
    </xf>
    <xf numFmtId="0" fontId="14" fillId="2" borderId="0" xfId="0" applyFont="1" applyFill="1" applyAlignment="1">
      <alignment/>
    </xf>
    <xf numFmtId="0" fontId="11" fillId="2" borderId="0" xfId="0" applyFont="1" applyFill="1" applyAlignment="1">
      <alignment/>
    </xf>
    <xf numFmtId="0" fontId="11" fillId="2" borderId="0" xfId="0" applyFont="1" applyFill="1" applyAlignment="1">
      <alignment horizontal="center"/>
    </xf>
    <xf numFmtId="0" fontId="11" fillId="0" borderId="1" xfId="0" applyFont="1" applyFill="1" applyBorder="1" applyAlignment="1">
      <alignment horizontal="center"/>
    </xf>
    <xf numFmtId="184" fontId="16" fillId="0" borderId="12" xfId="15" applyNumberFormat="1" applyFont="1" applyBorder="1" applyAlignment="1">
      <alignment/>
    </xf>
    <xf numFmtId="0" fontId="16" fillId="0" borderId="0" xfId="0" applyFont="1" applyBorder="1" applyAlignment="1">
      <alignment horizontal="center" vertical="top"/>
    </xf>
    <xf numFmtId="0" fontId="20" fillId="0" borderId="0" xfId="0" applyFont="1" applyAlignment="1">
      <alignment/>
    </xf>
    <xf numFmtId="0" fontId="20" fillId="0" borderId="0" xfId="0" applyFont="1" applyAlignment="1">
      <alignment horizontal="center"/>
    </xf>
    <xf numFmtId="184" fontId="20" fillId="0" borderId="0" xfId="15" applyNumberFormat="1" applyFont="1" applyBorder="1" applyAlignment="1">
      <alignment/>
    </xf>
    <xf numFmtId="186" fontId="16" fillId="0" borderId="12" xfId="0" applyNumberFormat="1" applyFont="1" applyBorder="1" applyAlignment="1">
      <alignment horizontal="center"/>
    </xf>
    <xf numFmtId="14" fontId="7" fillId="0" borderId="0" xfId="0" applyNumberFormat="1" applyFont="1" applyAlignment="1">
      <alignment horizontal="center"/>
    </xf>
    <xf numFmtId="188" fontId="7" fillId="0" borderId="0" xfId="15" applyNumberFormat="1" applyFont="1" applyAlignment="1">
      <alignment/>
    </xf>
    <xf numFmtId="184" fontId="20" fillId="0" borderId="0" xfId="15" applyNumberFormat="1" applyFont="1" applyFill="1" applyBorder="1" applyAlignment="1">
      <alignment/>
    </xf>
    <xf numFmtId="0" fontId="16" fillId="0" borderId="0" xfId="0" applyFont="1" applyAlignment="1">
      <alignment wrapText="1" shrinkToFit="1"/>
    </xf>
    <xf numFmtId="2" fontId="16" fillId="0" borderId="12" xfId="0" applyNumberFormat="1" applyFont="1" applyBorder="1" applyAlignment="1">
      <alignment/>
    </xf>
    <xf numFmtId="0" fontId="16" fillId="0" borderId="1" xfId="0" applyFont="1" applyBorder="1" applyAlignment="1">
      <alignment horizontal="center" wrapText="1" shrinkToFit="1"/>
    </xf>
    <xf numFmtId="184" fontId="16" fillId="0" borderId="0" xfId="15" applyNumberFormat="1" applyFont="1" applyFill="1" applyAlignment="1">
      <alignment/>
    </xf>
    <xf numFmtId="184" fontId="16" fillId="0" borderId="1" xfId="15" applyNumberFormat="1" applyFont="1" applyBorder="1" applyAlignment="1">
      <alignment horizontal="center"/>
    </xf>
    <xf numFmtId="184" fontId="16" fillId="0" borderId="5" xfId="0" applyNumberFormat="1" applyFont="1" applyBorder="1" applyAlignment="1">
      <alignment horizontal="center"/>
    </xf>
    <xf numFmtId="184" fontId="16" fillId="0" borderId="0" xfId="15" applyNumberFormat="1" applyFont="1" applyFill="1" applyBorder="1" applyAlignment="1">
      <alignment horizontal="center"/>
    </xf>
    <xf numFmtId="184" fontId="16" fillId="0" borderId="5" xfId="15" applyNumberFormat="1" applyFont="1" applyBorder="1" applyAlignment="1">
      <alignment horizontal="center"/>
    </xf>
    <xf numFmtId="184" fontId="16" fillId="0" borderId="1" xfId="0" applyNumberFormat="1" applyFont="1" applyBorder="1" applyAlignment="1">
      <alignment/>
    </xf>
    <xf numFmtId="43" fontId="0" fillId="0" borderId="0" xfId="15" applyAlignment="1">
      <alignment/>
    </xf>
    <xf numFmtId="43" fontId="21" fillId="0" borderId="0" xfId="15" applyFont="1" applyAlignment="1">
      <alignment/>
    </xf>
    <xf numFmtId="0" fontId="0" fillId="0" borderId="15" xfId="0" applyBorder="1" applyAlignment="1">
      <alignment/>
    </xf>
    <xf numFmtId="0" fontId="0" fillId="0" borderId="16" xfId="0" applyBorder="1" applyAlignment="1">
      <alignment/>
    </xf>
    <xf numFmtId="17" fontId="0" fillId="0" borderId="16" xfId="0" applyNumberFormat="1" applyBorder="1" applyAlignment="1">
      <alignment/>
    </xf>
    <xf numFmtId="17" fontId="0" fillId="0" borderId="17" xfId="0" applyNumberFormat="1" applyBorder="1" applyAlignment="1">
      <alignment/>
    </xf>
    <xf numFmtId="17" fontId="0" fillId="0" borderId="5" xfId="0" applyNumberFormat="1" applyBorder="1" applyAlignment="1">
      <alignment/>
    </xf>
    <xf numFmtId="0" fontId="0" fillId="0" borderId="18" xfId="0" applyBorder="1" applyAlignment="1">
      <alignment horizontal="center"/>
    </xf>
    <xf numFmtId="0" fontId="21" fillId="0" borderId="10" xfId="0" applyFont="1" applyBorder="1" applyAlignment="1">
      <alignment/>
    </xf>
    <xf numFmtId="0" fontId="21" fillId="0" borderId="11" xfId="0" applyFont="1" applyBorder="1" applyAlignment="1">
      <alignment/>
    </xf>
    <xf numFmtId="43" fontId="21" fillId="0" borderId="11" xfId="15" applyFont="1" applyBorder="1" applyAlignment="1">
      <alignment/>
    </xf>
    <xf numFmtId="43" fontId="21" fillId="0" borderId="12" xfId="15" applyFont="1" applyBorder="1" applyAlignment="1">
      <alignment/>
    </xf>
    <xf numFmtId="43" fontId="21" fillId="0" borderId="0" xfId="15" applyFont="1" applyBorder="1" applyAlignment="1">
      <alignment/>
    </xf>
    <xf numFmtId="171" fontId="21" fillId="0" borderId="19" xfId="0" applyNumberFormat="1" applyFont="1" applyBorder="1" applyAlignment="1">
      <alignment/>
    </xf>
    <xf numFmtId="0" fontId="21" fillId="0" borderId="13" xfId="0" applyFont="1" applyBorder="1" applyAlignment="1">
      <alignment/>
    </xf>
    <xf numFmtId="0" fontId="21" fillId="0" borderId="14" xfId="0" applyFont="1" applyBorder="1" applyAlignment="1">
      <alignment/>
    </xf>
    <xf numFmtId="43" fontId="21" fillId="0" borderId="14" xfId="15" applyFont="1" applyBorder="1" applyAlignment="1">
      <alignment/>
    </xf>
    <xf numFmtId="43" fontId="21" fillId="0" borderId="7" xfId="15" applyFont="1" applyBorder="1" applyAlignment="1">
      <alignment/>
    </xf>
    <xf numFmtId="43" fontId="21" fillId="0" borderId="1" xfId="15" applyFont="1" applyBorder="1" applyAlignment="1">
      <alignment/>
    </xf>
    <xf numFmtId="171" fontId="22" fillId="0" borderId="20" xfId="0" applyNumberFormat="1"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9" xfId="0" applyBorder="1" applyAlignment="1">
      <alignment/>
    </xf>
    <xf numFmtId="0" fontId="21" fillId="0" borderId="0" xfId="0" applyFont="1" applyBorder="1" applyAlignment="1">
      <alignment/>
    </xf>
    <xf numFmtId="0" fontId="0" fillId="0" borderId="13" xfId="0" applyBorder="1" applyAlignment="1">
      <alignment/>
    </xf>
    <xf numFmtId="0" fontId="0" fillId="0" borderId="14" xfId="0" applyBorder="1" applyAlignment="1">
      <alignment/>
    </xf>
    <xf numFmtId="171" fontId="23" fillId="0" borderId="0" xfId="0" applyNumberFormat="1" applyFont="1" applyAlignment="1">
      <alignment/>
    </xf>
    <xf numFmtId="0" fontId="20" fillId="3" borderId="0" xfId="0" applyFont="1" applyFill="1" applyAlignment="1">
      <alignment/>
    </xf>
    <xf numFmtId="0" fontId="0" fillId="3" borderId="0" xfId="0" applyFill="1" applyAlignment="1">
      <alignment/>
    </xf>
    <xf numFmtId="0" fontId="11" fillId="0" borderId="0" xfId="0" applyFont="1" applyFill="1" applyAlignment="1">
      <alignment/>
    </xf>
    <xf numFmtId="188" fontId="0" fillId="0" borderId="0" xfId="15" applyNumberFormat="1" applyAlignment="1">
      <alignment/>
    </xf>
    <xf numFmtId="184" fontId="11" fillId="0" borderId="2" xfId="15" applyNumberFormat="1" applyFont="1" applyFill="1" applyBorder="1" applyAlignment="1">
      <alignment/>
    </xf>
    <xf numFmtId="184" fontId="11" fillId="0" borderId="0" xfId="0" applyNumberFormat="1" applyFont="1" applyFill="1" applyAlignment="1">
      <alignment/>
    </xf>
    <xf numFmtId="184" fontId="11" fillId="0" borderId="2" xfId="0" applyNumberFormat="1" applyFont="1" applyFill="1" applyBorder="1" applyAlignment="1">
      <alignment/>
    </xf>
    <xf numFmtId="0" fontId="17"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wrapText="1"/>
    </xf>
    <xf numFmtId="184" fontId="0" fillId="4" borderId="0" xfId="15" applyNumberFormat="1" applyFont="1" applyFill="1" applyBorder="1" applyAlignment="1">
      <alignment/>
    </xf>
    <xf numFmtId="184" fontId="11" fillId="4" borderId="0" xfId="15" applyNumberFormat="1" applyFont="1" applyFill="1" applyBorder="1" applyAlignment="1">
      <alignment/>
    </xf>
    <xf numFmtId="184" fontId="20" fillId="4" borderId="0" xfId="15" applyNumberFormat="1" applyFont="1" applyFill="1" applyBorder="1" applyAlignment="1">
      <alignment/>
    </xf>
    <xf numFmtId="0" fontId="20"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11" fillId="4" borderId="1" xfId="0" applyFont="1" applyFill="1" applyBorder="1" applyAlignment="1">
      <alignment horizontal="center"/>
    </xf>
    <xf numFmtId="0" fontId="0" fillId="4" borderId="1" xfId="0" applyFont="1" applyFill="1" applyBorder="1" applyAlignment="1">
      <alignment horizontal="center"/>
    </xf>
    <xf numFmtId="0" fontId="11" fillId="4" borderId="0" xfId="0" applyFont="1" applyFill="1" applyAlignment="1">
      <alignment horizontal="center"/>
    </xf>
    <xf numFmtId="188" fontId="0" fillId="0" borderId="1" xfId="15" applyNumberFormat="1" applyBorder="1" applyAlignment="1">
      <alignment/>
    </xf>
    <xf numFmtId="188" fontId="0" fillId="0" borderId="0" xfId="15" applyNumberFormat="1" applyBorder="1" applyAlignment="1">
      <alignment/>
    </xf>
    <xf numFmtId="0" fontId="0" fillId="0" borderId="0" xfId="0" applyAlignment="1">
      <alignment horizontal="left"/>
    </xf>
    <xf numFmtId="188" fontId="24" fillId="0" borderId="3" xfId="15" applyNumberFormat="1" applyFont="1" applyBorder="1" applyAlignment="1">
      <alignment/>
    </xf>
    <xf numFmtId="188" fontId="24" fillId="0" borderId="0" xfId="15" applyNumberFormat="1" applyFont="1" applyAlignment="1">
      <alignment/>
    </xf>
    <xf numFmtId="188" fontId="24" fillId="0" borderId="1" xfId="15" applyNumberFormat="1" applyFont="1" applyBorder="1" applyAlignment="1">
      <alignment/>
    </xf>
    <xf numFmtId="188" fontId="7" fillId="0" borderId="0" xfId="15" applyNumberFormat="1" applyFont="1" applyBorder="1" applyAlignment="1">
      <alignment horizontal="center"/>
    </xf>
    <xf numFmtId="0" fontId="7" fillId="0" borderId="0" xfId="0" applyFont="1" applyAlignment="1">
      <alignment wrapText="1" shrinkToFit="1"/>
    </xf>
    <xf numFmtId="0" fontId="7" fillId="0" borderId="1" xfId="0" applyFont="1" applyBorder="1" applyAlignment="1">
      <alignment horizontal="center" wrapText="1" shrinkToFit="1"/>
    </xf>
    <xf numFmtId="0" fontId="7" fillId="0" borderId="0" xfId="0" applyFont="1" applyBorder="1" applyAlignment="1">
      <alignment horizontal="center" wrapText="1" shrinkToFit="1"/>
    </xf>
    <xf numFmtId="184" fontId="25" fillId="0" borderId="0" xfId="15" applyNumberFormat="1" applyFont="1" applyAlignment="1">
      <alignment/>
    </xf>
    <xf numFmtId="184" fontId="25" fillId="0" borderId="0" xfId="15" applyNumberFormat="1" applyFont="1" applyBorder="1" applyAlignment="1">
      <alignment/>
    </xf>
    <xf numFmtId="184" fontId="0" fillId="0" borderId="5" xfId="15" applyNumberFormat="1" applyFont="1" applyBorder="1" applyAlignment="1">
      <alignment/>
    </xf>
    <xf numFmtId="184" fontId="20" fillId="0" borderId="1" xfId="15" applyNumberFormat="1" applyFont="1" applyBorder="1" applyAlignment="1">
      <alignment/>
    </xf>
    <xf numFmtId="184" fontId="11" fillId="0" borderId="1" xfId="15" applyNumberFormat="1" applyFont="1" applyFill="1" applyBorder="1" applyAlignment="1">
      <alignment/>
    </xf>
    <xf numFmtId="184" fontId="11" fillId="0" borderId="0" xfId="15" applyNumberFormat="1" applyFont="1" applyAlignment="1">
      <alignment horizontal="center"/>
    </xf>
    <xf numFmtId="184" fontId="11" fillId="0" borderId="0" xfId="15" applyNumberFormat="1" applyFont="1" applyAlignment="1" quotePrefix="1">
      <alignment horizontal="center"/>
    </xf>
    <xf numFmtId="184" fontId="11" fillId="0" borderId="1" xfId="15" applyNumberFormat="1" applyFont="1" applyBorder="1" applyAlignment="1" quotePrefix="1">
      <alignment horizontal="center"/>
    </xf>
    <xf numFmtId="184" fontId="11" fillId="0" borderId="0" xfId="15" applyNumberFormat="1" applyFont="1" applyBorder="1" applyAlignment="1" quotePrefix="1">
      <alignment horizontal="center"/>
    </xf>
    <xf numFmtId="184" fontId="26" fillId="5" borderId="1" xfId="15" applyNumberFormat="1" applyFont="1" applyFill="1" applyBorder="1" applyAlignment="1">
      <alignment/>
    </xf>
    <xf numFmtId="184" fontId="11" fillId="0" borderId="0" xfId="15" applyNumberFormat="1" applyFont="1" applyBorder="1" applyAlignment="1">
      <alignment/>
    </xf>
    <xf numFmtId="184" fontId="11" fillId="0" borderId="2" xfId="15" applyNumberFormat="1" applyFont="1" applyBorder="1" applyAlignment="1">
      <alignment horizontal="center"/>
    </xf>
    <xf numFmtId="188" fontId="20" fillId="2" borderId="0" xfId="15" applyNumberFormat="1" applyFont="1" applyFill="1" applyAlignment="1">
      <alignment/>
    </xf>
    <xf numFmtId="188" fontId="0" fillId="2" borderId="0" xfId="15" applyNumberFormat="1" applyFill="1" applyAlignment="1">
      <alignment/>
    </xf>
    <xf numFmtId="184" fontId="20" fillId="2" borderId="0" xfId="15" applyNumberFormat="1" applyFont="1" applyFill="1" applyAlignment="1">
      <alignment/>
    </xf>
    <xf numFmtId="188" fontId="20" fillId="2" borderId="0" xfId="15" applyNumberFormat="1" applyFont="1" applyFill="1" applyAlignment="1">
      <alignment horizontal="center"/>
    </xf>
    <xf numFmtId="188" fontId="0" fillId="2" borderId="0" xfId="15" applyNumberFormat="1" applyFill="1" applyAlignment="1">
      <alignment horizontal="center"/>
    </xf>
    <xf numFmtId="188" fontId="20" fillId="2" borderId="2" xfId="15" applyNumberFormat="1" applyFont="1" applyFill="1" applyBorder="1" applyAlignment="1">
      <alignment/>
    </xf>
    <xf numFmtId="188" fontId="0" fillId="2" borderId="2" xfId="15" applyNumberFormat="1" applyFill="1" applyBorder="1" applyAlignment="1">
      <alignment/>
    </xf>
    <xf numFmtId="0" fontId="11" fillId="0" borderId="0" xfId="0" applyFont="1" applyFill="1" applyAlignment="1">
      <alignment horizontal="center"/>
    </xf>
    <xf numFmtId="0" fontId="11" fillId="0" borderId="0" xfId="0" applyFont="1" applyFill="1" applyBorder="1" applyAlignment="1">
      <alignment horizontal="center"/>
    </xf>
    <xf numFmtId="184" fontId="11" fillId="0" borderId="4" xfId="15" applyNumberFormat="1" applyFont="1" applyFill="1" applyBorder="1" applyAlignment="1">
      <alignment/>
    </xf>
    <xf numFmtId="184" fontId="11" fillId="0" borderId="0" xfId="0" applyNumberFormat="1" applyFont="1" applyFill="1" applyBorder="1" applyAlignment="1">
      <alignment/>
    </xf>
    <xf numFmtId="17" fontId="0" fillId="0" borderId="16" xfId="0" applyNumberFormat="1" applyBorder="1" applyAlignment="1">
      <alignment horizontal="right"/>
    </xf>
    <xf numFmtId="171" fontId="21" fillId="0" borderId="17" xfId="0" applyNumberFormat="1" applyFont="1" applyBorder="1" applyAlignment="1">
      <alignment/>
    </xf>
    <xf numFmtId="43" fontId="21" fillId="0" borderId="19" xfId="15" applyFont="1" applyBorder="1" applyAlignment="1">
      <alignment/>
    </xf>
    <xf numFmtId="0" fontId="16" fillId="0" borderId="6" xfId="0" applyFont="1" applyBorder="1" applyAlignment="1">
      <alignment horizontal="center"/>
    </xf>
    <xf numFmtId="0" fontId="16" fillId="0" borderId="7" xfId="0" applyFont="1" applyBorder="1" applyAlignment="1">
      <alignment horizontal="left"/>
    </xf>
    <xf numFmtId="0" fontId="16" fillId="4" borderId="8" xfId="0" applyFont="1" applyFill="1" applyBorder="1" applyAlignment="1">
      <alignment/>
    </xf>
    <xf numFmtId="0" fontId="16" fillId="4" borderId="10" xfId="0" applyFont="1" applyFill="1" applyBorder="1" applyAlignment="1">
      <alignment horizontal="center"/>
    </xf>
    <xf numFmtId="186" fontId="16" fillId="4" borderId="12" xfId="0" applyNumberFormat="1" applyFont="1" applyFill="1" applyBorder="1" applyAlignment="1">
      <alignment horizontal="center"/>
    </xf>
    <xf numFmtId="0" fontId="16" fillId="4" borderId="13" xfId="0" applyFont="1" applyFill="1" applyBorder="1" applyAlignment="1">
      <alignment horizontal="center"/>
    </xf>
    <xf numFmtId="4" fontId="16" fillId="4" borderId="6" xfId="15" applyNumberFormat="1" applyFont="1" applyFill="1" applyBorder="1" applyAlignment="1">
      <alignment/>
    </xf>
    <xf numFmtId="184" fontId="16" fillId="4" borderId="7" xfId="15" applyNumberFormat="1" applyFont="1" applyFill="1" applyBorder="1" applyAlignment="1">
      <alignment/>
    </xf>
    <xf numFmtId="184" fontId="16" fillId="4" borderId="12" xfId="15" applyNumberFormat="1" applyFont="1" applyFill="1" applyBorder="1" applyAlignment="1">
      <alignment/>
    </xf>
    <xf numFmtId="184" fontId="16" fillId="4" borderId="6" xfId="15" applyNumberFormat="1" applyFont="1" applyFill="1" applyBorder="1" applyAlignment="1">
      <alignment/>
    </xf>
    <xf numFmtId="0" fontId="16" fillId="4" borderId="12" xfId="0" applyFont="1" applyFill="1" applyBorder="1" applyAlignment="1">
      <alignment/>
    </xf>
    <xf numFmtId="0" fontId="16" fillId="4" borderId="6" xfId="0" applyFont="1" applyFill="1" applyBorder="1" applyAlignment="1">
      <alignment/>
    </xf>
    <xf numFmtId="0" fontId="16" fillId="4" borderId="7" xfId="0" applyFont="1" applyFill="1" applyBorder="1" applyAlignment="1">
      <alignment/>
    </xf>
    <xf numFmtId="3" fontId="16" fillId="4" borderId="12" xfId="15" applyNumberFormat="1" applyFont="1" applyFill="1" applyBorder="1" applyAlignment="1">
      <alignment/>
    </xf>
    <xf numFmtId="3" fontId="16" fillId="4" borderId="6" xfId="15" applyNumberFormat="1" applyFont="1" applyFill="1" applyBorder="1" applyAlignment="1">
      <alignment/>
    </xf>
    <xf numFmtId="4" fontId="16" fillId="4" borderId="7" xfId="15" applyNumberFormat="1" applyFont="1" applyFill="1" applyBorder="1" applyAlignment="1">
      <alignment/>
    </xf>
    <xf numFmtId="2" fontId="16" fillId="4" borderId="12" xfId="0" applyNumberFormat="1" applyFont="1" applyFill="1" applyBorder="1" applyAlignment="1">
      <alignment/>
    </xf>
    <xf numFmtId="43" fontId="16" fillId="4" borderId="6" xfId="15" applyFont="1" applyFill="1" applyBorder="1" applyAlignment="1">
      <alignment/>
    </xf>
    <xf numFmtId="0" fontId="16" fillId="4" borderId="12" xfId="0" applyFont="1" applyFill="1" applyBorder="1" applyAlignment="1">
      <alignment horizontal="center"/>
    </xf>
    <xf numFmtId="0" fontId="16" fillId="4" borderId="7" xfId="0" applyFont="1" applyFill="1" applyBorder="1" applyAlignment="1">
      <alignment horizontal="center"/>
    </xf>
    <xf numFmtId="0" fontId="16" fillId="0" borderId="0" xfId="0" applyFont="1" applyFill="1" applyAlignment="1">
      <alignment horizontal="right"/>
    </xf>
    <xf numFmtId="0" fontId="16" fillId="0" borderId="0" xfId="0" applyFont="1" applyFill="1" applyAlignment="1">
      <alignment/>
    </xf>
    <xf numFmtId="184" fontId="16" fillId="0" borderId="0" xfId="0" applyNumberFormat="1" applyFont="1" applyFill="1" applyAlignment="1">
      <alignment/>
    </xf>
    <xf numFmtId="0" fontId="16" fillId="0" borderId="0" xfId="0" applyFont="1" applyFill="1" applyAlignment="1">
      <alignment horizontal="center"/>
    </xf>
    <xf numFmtId="0" fontId="17" fillId="0" borderId="0" xfId="0" applyFont="1" applyFill="1" applyAlignment="1">
      <alignment horizontal="center" vertical="center" wrapText="1"/>
    </xf>
    <xf numFmtId="184" fontId="16" fillId="0" borderId="2" xfId="15" applyNumberFormat="1" applyFont="1" applyFill="1" applyBorder="1" applyAlignment="1">
      <alignment horizontal="center"/>
    </xf>
    <xf numFmtId="43" fontId="16" fillId="0" borderId="0" xfId="15" applyFont="1" applyFill="1" applyAlignment="1">
      <alignment/>
    </xf>
    <xf numFmtId="0" fontId="16" fillId="0" borderId="2" xfId="0" applyFont="1" applyFill="1" applyBorder="1" applyAlignment="1">
      <alignment horizontal="right"/>
    </xf>
    <xf numFmtId="43" fontId="16" fillId="0" borderId="0" xfId="15" applyFont="1" applyFill="1" applyAlignment="1">
      <alignment horizontal="right"/>
    </xf>
    <xf numFmtId="2" fontId="16" fillId="0" borderId="0" xfId="0" applyNumberFormat="1" applyFont="1" applyFill="1" applyAlignment="1">
      <alignment/>
    </xf>
    <xf numFmtId="4" fontId="16" fillId="0" borderId="7" xfId="15" applyNumberFormat="1" applyFont="1" applyFill="1" applyBorder="1" applyAlignment="1">
      <alignment/>
    </xf>
    <xf numFmtId="0" fontId="7" fillId="0" borderId="0" xfId="0" applyFont="1" applyBorder="1" applyAlignment="1" quotePrefix="1">
      <alignment horizontal="center"/>
    </xf>
    <xf numFmtId="0" fontId="16" fillId="0" borderId="0" xfId="0" applyFont="1" applyFill="1" applyAlignment="1">
      <alignment horizontal="center" wrapText="1" shrinkToFit="1"/>
    </xf>
    <xf numFmtId="0" fontId="4" fillId="0" borderId="0" xfId="0" applyFont="1" applyFill="1" applyAlignment="1">
      <alignment/>
    </xf>
    <xf numFmtId="0" fontId="0" fillId="0" borderId="0" xfId="0" applyFont="1" applyFill="1" applyAlignment="1">
      <alignment/>
    </xf>
    <xf numFmtId="0" fontId="11" fillId="0" borderId="0" xfId="0" applyFont="1" applyFill="1" applyAlignment="1">
      <alignment horizontal="center" wrapText="1" shrinkToFit="1"/>
    </xf>
    <xf numFmtId="0" fontId="11" fillId="0" borderId="0" xfId="0" applyFont="1" applyFill="1" applyBorder="1" applyAlignment="1">
      <alignment horizontal="center" wrapText="1" shrinkToFit="1"/>
    </xf>
    <xf numFmtId="184" fontId="11" fillId="0" borderId="5" xfId="15" applyNumberFormat="1" applyFont="1" applyFill="1" applyBorder="1" applyAlignment="1">
      <alignment/>
    </xf>
    <xf numFmtId="184" fontId="11" fillId="0" borderId="6" xfId="15" applyNumberFormat="1" applyFont="1" applyFill="1" applyBorder="1" applyAlignment="1">
      <alignment/>
    </xf>
    <xf numFmtId="184" fontId="11" fillId="0" borderId="6" xfId="15" applyNumberFormat="1" applyFont="1" applyFill="1" applyBorder="1" applyAlignment="1">
      <alignment/>
    </xf>
    <xf numFmtId="184" fontId="11" fillId="0" borderId="12" xfId="15" applyNumberFormat="1" applyFont="1" applyFill="1" applyBorder="1" applyAlignment="1">
      <alignment/>
    </xf>
    <xf numFmtId="184" fontId="11" fillId="0" borderId="12" xfId="15" applyNumberFormat="1" applyFont="1" applyFill="1" applyBorder="1" applyAlignment="1">
      <alignment/>
    </xf>
    <xf numFmtId="184" fontId="11" fillId="0" borderId="7" xfId="15" applyNumberFormat="1" applyFont="1" applyFill="1" applyBorder="1" applyAlignment="1">
      <alignment/>
    </xf>
    <xf numFmtId="184" fontId="11" fillId="0" borderId="7" xfId="15" applyNumberFormat="1" applyFont="1" applyFill="1" applyBorder="1" applyAlignment="1">
      <alignment/>
    </xf>
    <xf numFmtId="184" fontId="11" fillId="0" borderId="0" xfId="15" applyNumberFormat="1" applyFont="1" applyFill="1" applyBorder="1" applyAlignment="1">
      <alignment/>
    </xf>
    <xf numFmtId="0" fontId="15" fillId="0" borderId="0" xfId="0" applyFont="1" applyFill="1" applyAlignment="1">
      <alignment/>
    </xf>
    <xf numFmtId="0" fontId="17" fillId="0" borderId="0" xfId="0" applyFont="1" applyFill="1" applyAlignment="1">
      <alignment/>
    </xf>
    <xf numFmtId="0" fontId="16" fillId="0" borderId="0" xfId="0" applyFont="1" applyFill="1" applyAlignment="1">
      <alignment horizontal="left" wrapText="1" shrinkToFit="1"/>
    </xf>
    <xf numFmtId="0" fontId="16" fillId="0" borderId="0" xfId="0" applyFont="1" applyFill="1" applyAlignment="1">
      <alignment/>
    </xf>
    <xf numFmtId="184" fontId="16" fillId="0" borderId="0" xfId="0" applyNumberFormat="1" applyFont="1" applyFill="1" applyAlignment="1">
      <alignment/>
    </xf>
    <xf numFmtId="0" fontId="15" fillId="0" borderId="0" xfId="0" applyFont="1" applyFill="1" applyAlignment="1">
      <alignment horizontal="left"/>
    </xf>
    <xf numFmtId="0" fontId="15" fillId="0" borderId="0" xfId="0" applyFont="1" applyFill="1" applyAlignment="1">
      <alignment vertical="top"/>
    </xf>
    <xf numFmtId="0" fontId="16" fillId="0" borderId="0" xfId="0" applyFont="1" applyFill="1" applyAlignment="1">
      <alignment horizontal="left" vertical="top" wrapText="1" shrinkToFit="1"/>
    </xf>
    <xf numFmtId="0" fontId="18" fillId="0" borderId="0" xfId="0" applyFont="1" applyFill="1" applyAlignment="1">
      <alignment horizontal="center"/>
    </xf>
    <xf numFmtId="0" fontId="17" fillId="0" borderId="0" xfId="0" applyFont="1" applyFill="1" applyAlignment="1">
      <alignment horizontal="center"/>
    </xf>
    <xf numFmtId="3" fontId="16" fillId="0" borderId="0" xfId="0" applyNumberFormat="1" applyFont="1" applyFill="1" applyAlignment="1">
      <alignment horizontal="center" vertical="center"/>
    </xf>
    <xf numFmtId="3" fontId="16" fillId="0" borderId="2" xfId="0" applyNumberFormat="1" applyFont="1" applyFill="1" applyBorder="1" applyAlignment="1">
      <alignment horizontal="center" vertical="center"/>
    </xf>
    <xf numFmtId="17" fontId="16" fillId="0" borderId="0" xfId="0" applyNumberFormat="1" applyFont="1" applyFill="1" applyAlignment="1">
      <alignment horizontal="center" wrapText="1" shrinkToFit="1"/>
    </xf>
    <xf numFmtId="0" fontId="16" fillId="0" borderId="0" xfId="0" applyFont="1" applyFill="1" applyBorder="1" applyAlignment="1">
      <alignment horizontal="center"/>
    </xf>
    <xf numFmtId="0" fontId="16" fillId="0" borderId="1" xfId="0" applyFont="1" applyFill="1" applyBorder="1" applyAlignment="1">
      <alignment horizontal="center"/>
    </xf>
    <xf numFmtId="184" fontId="16" fillId="0" borderId="0" xfId="15" applyNumberFormat="1" applyFont="1" applyFill="1" applyAlignment="1">
      <alignment horizontal="center"/>
    </xf>
    <xf numFmtId="184" fontId="16" fillId="0" borderId="0" xfId="15" applyNumberFormat="1" applyFont="1" applyFill="1" applyBorder="1" applyAlignment="1">
      <alignment/>
    </xf>
    <xf numFmtId="184" fontId="16" fillId="0" borderId="2" xfId="0" applyNumberFormat="1" applyFont="1" applyFill="1" applyBorder="1" applyAlignment="1">
      <alignment/>
    </xf>
    <xf numFmtId="184" fontId="16" fillId="0" borderId="2" xfId="15" applyNumberFormat="1" applyFont="1" applyFill="1" applyBorder="1" applyAlignment="1">
      <alignment/>
    </xf>
    <xf numFmtId="188" fontId="16" fillId="0" borderId="0" xfId="15" applyNumberFormat="1" applyFont="1" applyFill="1" applyAlignment="1">
      <alignment/>
    </xf>
    <xf numFmtId="0" fontId="16" fillId="0" borderId="0" xfId="0" applyFont="1" applyFill="1" applyAlignment="1">
      <alignment vertical="top"/>
    </xf>
    <xf numFmtId="0" fontId="16" fillId="0" borderId="0" xfId="0" applyFont="1" applyFill="1" applyAlignment="1">
      <alignment horizontal="justify" vertical="center" wrapText="1"/>
    </xf>
    <xf numFmtId="0" fontId="16" fillId="0" borderId="0" xfId="0" applyFont="1" applyFill="1" applyAlignment="1">
      <alignment vertical="center" wrapText="1"/>
    </xf>
    <xf numFmtId="0" fontId="15" fillId="0" borderId="0" xfId="0" applyFont="1" applyFill="1" applyAlignment="1">
      <alignment/>
    </xf>
    <xf numFmtId="0" fontId="15" fillId="0" borderId="0" xfId="0" applyFont="1" applyFill="1" applyAlignment="1">
      <alignment horizontal="left" wrapText="1" shrinkToFit="1"/>
    </xf>
    <xf numFmtId="0" fontId="15" fillId="0" borderId="0" xfId="0" applyFont="1" applyFill="1" applyAlignment="1">
      <alignment horizontal="left" vertical="top" wrapText="1" shrinkToFit="1"/>
    </xf>
    <xf numFmtId="184" fontId="16" fillId="0" borderId="1" xfId="15" applyNumberFormat="1" applyFont="1" applyFill="1" applyBorder="1" applyAlignment="1">
      <alignment/>
    </xf>
    <xf numFmtId="184" fontId="16" fillId="0" borderId="6" xfId="15" applyNumberFormat="1" applyFont="1" applyFill="1" applyBorder="1" applyAlignment="1">
      <alignment/>
    </xf>
    <xf numFmtId="184" fontId="16" fillId="0" borderId="7" xfId="15" applyNumberFormat="1" applyFont="1" applyFill="1" applyBorder="1" applyAlignment="1">
      <alignment/>
    </xf>
    <xf numFmtId="0" fontId="16" fillId="0" borderId="0" xfId="0" applyFont="1" applyFill="1" applyAlignment="1" quotePrefix="1">
      <alignment/>
    </xf>
    <xf numFmtId="188" fontId="16" fillId="0" borderId="0" xfId="15" applyNumberFormat="1" applyFont="1" applyFill="1" applyAlignment="1">
      <alignment horizontal="right"/>
    </xf>
    <xf numFmtId="188" fontId="16" fillId="0" borderId="5" xfId="15" applyNumberFormat="1" applyFont="1" applyFill="1" applyBorder="1" applyAlignment="1">
      <alignment horizontal="right"/>
    </xf>
    <xf numFmtId="37" fontId="16" fillId="0" borderId="0" xfId="15" applyNumberFormat="1" applyFont="1" applyFill="1" applyAlignment="1">
      <alignment horizontal="right"/>
    </xf>
    <xf numFmtId="37" fontId="16" fillId="0" borderId="5" xfId="15" applyNumberFormat="1" applyFont="1" applyFill="1" applyBorder="1" applyAlignment="1">
      <alignment horizontal="right"/>
    </xf>
    <xf numFmtId="37" fontId="16" fillId="0" borderId="3" xfId="15" applyNumberFormat="1" applyFont="1" applyFill="1" applyBorder="1" applyAlignment="1">
      <alignment horizontal="right"/>
    </xf>
    <xf numFmtId="197" fontId="16" fillId="0" borderId="0" xfId="0" applyNumberFormat="1" applyFont="1" applyFill="1" applyAlignment="1">
      <alignment horizontal="center" vertical="center" wrapText="1"/>
    </xf>
    <xf numFmtId="0" fontId="15" fillId="0" borderId="0" xfId="0" applyFont="1" applyFill="1" applyAlignment="1">
      <alignment vertical="center"/>
    </xf>
    <xf numFmtId="197" fontId="16" fillId="0" borderId="0" xfId="0" applyNumberFormat="1" applyFont="1" applyFill="1" applyAlignment="1">
      <alignment vertical="center" wrapText="1"/>
    </xf>
    <xf numFmtId="0" fontId="16" fillId="0" borderId="0" xfId="0" applyFont="1" applyFill="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left"/>
    </xf>
    <xf numFmtId="188" fontId="16" fillId="0" borderId="0" xfId="15" applyNumberFormat="1" applyFont="1" applyFill="1" applyAlignment="1">
      <alignment/>
    </xf>
    <xf numFmtId="184" fontId="16" fillId="0" borderId="0" xfId="15" applyNumberFormat="1" applyFont="1" applyFill="1" applyAlignment="1">
      <alignment/>
    </xf>
    <xf numFmtId="184" fontId="16" fillId="0" borderId="0" xfId="15" applyNumberFormat="1" applyFont="1" applyFill="1" applyAlignment="1">
      <alignment horizontal="right"/>
    </xf>
    <xf numFmtId="184" fontId="16" fillId="0" borderId="1" xfId="15" applyNumberFormat="1" applyFont="1" applyFill="1" applyBorder="1" applyAlignment="1">
      <alignment/>
    </xf>
    <xf numFmtId="184" fontId="16" fillId="0" borderId="0" xfId="15" applyNumberFormat="1" applyFont="1" applyFill="1" applyBorder="1" applyAlignment="1">
      <alignment/>
    </xf>
    <xf numFmtId="184" fontId="16" fillId="0" borderId="2" xfId="15" applyNumberFormat="1" applyFont="1" applyFill="1" applyBorder="1" applyAlignment="1">
      <alignment horizontal="right"/>
    </xf>
    <xf numFmtId="184" fontId="16" fillId="0" borderId="0" xfId="15" applyNumberFormat="1" applyFont="1" applyFill="1" applyBorder="1" applyAlignment="1">
      <alignment horizontal="right"/>
    </xf>
    <xf numFmtId="0" fontId="18" fillId="0" borderId="0" xfId="0" applyFont="1" applyFill="1" applyAlignment="1">
      <alignment/>
    </xf>
    <xf numFmtId="0" fontId="17" fillId="0" borderId="0" xfId="0" applyFont="1" applyFill="1" applyBorder="1" applyAlignment="1">
      <alignment horizontal="center"/>
    </xf>
    <xf numFmtId="197" fontId="16" fillId="0" borderId="0" xfId="0" applyNumberFormat="1" applyFont="1" applyFill="1" applyAlignment="1">
      <alignment/>
    </xf>
    <xf numFmtId="0" fontId="15" fillId="0" borderId="0" xfId="0" applyFont="1" applyFill="1" applyAlignment="1">
      <alignment horizontal="right"/>
    </xf>
    <xf numFmtId="0" fontId="16" fillId="0" borderId="0" xfId="0" applyFont="1" applyFill="1" applyAlignment="1" quotePrefix="1">
      <alignment horizontal="left" vertical="center"/>
    </xf>
    <xf numFmtId="0" fontId="16" fillId="0" borderId="0" xfId="0" applyFont="1" applyFill="1" applyAlignment="1">
      <alignment horizontal="right" vertical="top"/>
    </xf>
    <xf numFmtId="0" fontId="15" fillId="0" borderId="0" xfId="0" applyFont="1" applyFill="1" applyAlignment="1">
      <alignment horizontal="left" vertical="top"/>
    </xf>
    <xf numFmtId="0" fontId="16" fillId="0" borderId="0" xfId="0" applyFont="1" applyFill="1" applyAlignment="1" quotePrefix="1">
      <alignment horizontal="left"/>
    </xf>
    <xf numFmtId="0" fontId="17" fillId="0" borderId="0" xfId="0" applyFont="1" applyFill="1" applyAlignment="1">
      <alignment horizontal="right"/>
    </xf>
    <xf numFmtId="188" fontId="16" fillId="0" borderId="0" xfId="15" applyNumberFormat="1" applyFont="1" applyFill="1" applyBorder="1" applyAlignment="1">
      <alignment horizontal="right"/>
    </xf>
    <xf numFmtId="0" fontId="16" fillId="0" borderId="2" xfId="0" applyFont="1" applyFill="1" applyBorder="1" applyAlignment="1">
      <alignment horizontal="center"/>
    </xf>
    <xf numFmtId="188" fontId="16" fillId="0" borderId="2" xfId="0" applyNumberFormat="1" applyFont="1" applyFill="1" applyBorder="1" applyAlignment="1">
      <alignment horizontal="right"/>
    </xf>
    <xf numFmtId="0" fontId="0" fillId="0" borderId="0" xfId="0" applyFont="1" applyFill="1" applyAlignment="1">
      <alignment horizontal="left" wrapText="1" shrinkToFit="1"/>
    </xf>
    <xf numFmtId="0" fontId="0" fillId="0" borderId="0" xfId="0" applyFill="1" applyAlignment="1">
      <alignment/>
    </xf>
    <xf numFmtId="0" fontId="16" fillId="0" borderId="0" xfId="0" applyFont="1" applyFill="1" applyAlignment="1">
      <alignment horizontal="left" wrapText="1" shrinkToFit="1"/>
    </xf>
    <xf numFmtId="0" fontId="16" fillId="0" borderId="0" xfId="0" applyFont="1" applyFill="1" applyAlignment="1">
      <alignment horizontal="justify" vertical="center" wrapText="1" shrinkToFit="1"/>
    </xf>
    <xf numFmtId="0" fontId="16" fillId="0" borderId="0" xfId="0" applyFont="1" applyFill="1" applyAlignment="1">
      <alignment vertical="center" wrapText="1"/>
    </xf>
    <xf numFmtId="0" fontId="16" fillId="0" borderId="0" xfId="0" applyFont="1" applyFill="1" applyAlignment="1">
      <alignment horizontal="left" vertical="center" wrapText="1" shrinkToFit="1"/>
    </xf>
    <xf numFmtId="0" fontId="16" fillId="0" borderId="15" xfId="0" applyFont="1" applyFill="1" applyBorder="1" applyAlignment="1">
      <alignment horizontal="center"/>
    </xf>
    <xf numFmtId="0" fontId="16" fillId="0" borderId="5" xfId="0" applyFont="1" applyFill="1" applyBorder="1" applyAlignment="1">
      <alignment horizontal="center"/>
    </xf>
    <xf numFmtId="0" fontId="16" fillId="0" borderId="16"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justify" vertical="center" wrapText="1"/>
    </xf>
    <xf numFmtId="0" fontId="16" fillId="0" borderId="0" xfId="0" applyFont="1" applyFill="1" applyAlignment="1">
      <alignment horizontal="left" vertical="top" wrapText="1" shrinkToFit="1"/>
    </xf>
    <xf numFmtId="0" fontId="15" fillId="0" borderId="0" xfId="0" applyFont="1" applyFill="1" applyAlignment="1">
      <alignment wrapText="1"/>
    </xf>
    <xf numFmtId="0" fontId="16" fillId="0" borderId="0" xfId="0" applyFont="1" applyFill="1" applyAlignment="1">
      <alignment wrapText="1" shrinkToFit="1"/>
    </xf>
    <xf numFmtId="0" fontId="11" fillId="0" borderId="0" xfId="0" applyFont="1" applyFill="1" applyAlignment="1">
      <alignment horizontal="justify" vertical="center" wrapText="1"/>
    </xf>
    <xf numFmtId="0" fontId="16" fillId="0" borderId="0" xfId="0" applyFont="1" applyFill="1" applyAlignment="1">
      <alignment vertical="center" wrapText="1" shrinkToFit="1"/>
    </xf>
    <xf numFmtId="0" fontId="16" fillId="0" borderId="0" xfId="0" applyFont="1" applyFill="1" applyAlignment="1">
      <alignment vertical="top" wrapText="1" shrinkToFit="1"/>
    </xf>
    <xf numFmtId="0" fontId="16" fillId="0" borderId="0" xfId="0" applyFont="1" applyFill="1" applyAlignment="1">
      <alignment horizontal="left" vertical="center" wrapText="1"/>
    </xf>
    <xf numFmtId="0" fontId="15" fillId="0" borderId="0" xfId="0" applyFont="1" applyFill="1" applyAlignment="1">
      <alignment horizontal="left"/>
    </xf>
    <xf numFmtId="0" fontId="16" fillId="0" borderId="0" xfId="0" applyFont="1" applyAlignment="1">
      <alignment horizontal="justify" vertical="center" wrapText="1"/>
    </xf>
    <xf numFmtId="0" fontId="11" fillId="0" borderId="0" xfId="0" applyFont="1" applyAlignment="1">
      <alignment horizontal="justify" vertical="center" wrapText="1"/>
    </xf>
    <xf numFmtId="0" fontId="16" fillId="0" borderId="0" xfId="0" applyFont="1" applyAlignment="1">
      <alignment horizontal="left" vertical="center" wrapText="1" shrinkToFit="1"/>
    </xf>
    <xf numFmtId="0" fontId="7" fillId="0" borderId="0" xfId="0" applyFont="1" applyAlignment="1">
      <alignment wrapText="1"/>
    </xf>
    <xf numFmtId="0" fontId="0" fillId="0" borderId="0" xfId="0" applyAlignment="1">
      <alignment wrapText="1"/>
    </xf>
    <xf numFmtId="0" fontId="7" fillId="0" borderId="0" xfId="0" applyFont="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0</xdr:rowOff>
    </xdr:from>
    <xdr:to>
      <xdr:col>7</xdr:col>
      <xdr:colOff>676275</xdr:colOff>
      <xdr:row>10</xdr:row>
      <xdr:rowOff>0</xdr:rowOff>
    </xdr:to>
    <xdr:sp>
      <xdr:nvSpPr>
        <xdr:cNvPr id="1" name="AutoShape 1"/>
        <xdr:cNvSpPr>
          <a:spLocks/>
        </xdr:cNvSpPr>
      </xdr:nvSpPr>
      <xdr:spPr>
        <a:xfrm rot="5423613">
          <a:off x="3343275" y="2057400"/>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xdr:row>
      <xdr:rowOff>0</xdr:rowOff>
    </xdr:from>
    <xdr:to>
      <xdr:col>7</xdr:col>
      <xdr:colOff>676275</xdr:colOff>
      <xdr:row>10</xdr:row>
      <xdr:rowOff>0</xdr:rowOff>
    </xdr:to>
    <xdr:sp>
      <xdr:nvSpPr>
        <xdr:cNvPr id="2" name="AutoShape 2"/>
        <xdr:cNvSpPr>
          <a:spLocks/>
        </xdr:cNvSpPr>
      </xdr:nvSpPr>
      <xdr:spPr>
        <a:xfrm rot="5423613">
          <a:off x="3343275" y="2057400"/>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0</xdr:rowOff>
    </xdr:from>
    <xdr:to>
      <xdr:col>7</xdr:col>
      <xdr:colOff>676275</xdr:colOff>
      <xdr:row>24</xdr:row>
      <xdr:rowOff>0</xdr:rowOff>
    </xdr:to>
    <xdr:sp>
      <xdr:nvSpPr>
        <xdr:cNvPr id="3" name="AutoShape 3"/>
        <xdr:cNvSpPr>
          <a:spLocks/>
        </xdr:cNvSpPr>
      </xdr:nvSpPr>
      <xdr:spPr>
        <a:xfrm rot="5423613">
          <a:off x="3343275" y="5095875"/>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0</xdr:rowOff>
    </xdr:from>
    <xdr:to>
      <xdr:col>7</xdr:col>
      <xdr:colOff>676275</xdr:colOff>
      <xdr:row>24</xdr:row>
      <xdr:rowOff>0</xdr:rowOff>
    </xdr:to>
    <xdr:sp>
      <xdr:nvSpPr>
        <xdr:cNvPr id="4" name="AutoShape 4"/>
        <xdr:cNvSpPr>
          <a:spLocks/>
        </xdr:cNvSpPr>
      </xdr:nvSpPr>
      <xdr:spPr>
        <a:xfrm rot="5423613">
          <a:off x="3343275" y="5095875"/>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fca\My%20Documents\KLSE%20annoucement\Quarterly%20announcement\Wistana%20Realty\Consol%20-%20JUNE%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ork%20Documents\Seal%20Incorporated%20Berhad\Year%20End\YE2004\GEM\Year%20end%20-%20June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ork%20Documents\Seal%20Incorporated%20Berhad\Year%20End\YE2004\KLP\Year%20end%20-%20June%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amp; BS"/>
      <sheetName val="Cashflow"/>
      <sheetName val="estimate"/>
      <sheetName val="Adjustments"/>
      <sheetName val="Goodwill"/>
      <sheetName val="Asso"/>
      <sheetName val="WC DEV"/>
      <sheetName val="DepPro"/>
      <sheetName val="WR DEV"/>
    </sheetNames>
    <sheetDataSet>
      <sheetData sheetId="0">
        <row r="61">
          <cell r="J61">
            <v>9126501.49</v>
          </cell>
        </row>
        <row r="62">
          <cell r="J62">
            <v>5516379.66</v>
          </cell>
        </row>
        <row r="63">
          <cell r="J63">
            <v>600</v>
          </cell>
        </row>
        <row r="67">
          <cell r="J67">
            <v>479887.45</v>
          </cell>
        </row>
        <row r="68">
          <cell r="J68">
            <v>1975343.53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
      <sheetName val="Aud"/>
      <sheetName val="Consol BS"/>
      <sheetName val="Consol pl"/>
      <sheetName val="equity"/>
      <sheetName val="cashflow"/>
      <sheetName val="FA "/>
      <sheetName val="Nta"/>
      <sheetName val="detailpl"/>
      <sheetName val="SchA"/>
    </sheetNames>
    <sheetDataSet>
      <sheetData sheetId="4">
        <row r="78">
          <cell r="H78">
            <v>-21323162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
      <sheetName val="Aud"/>
      <sheetName val="BS"/>
      <sheetName val="pl"/>
      <sheetName val="equity"/>
      <sheetName val="cashflow"/>
      <sheetName val="Nta"/>
      <sheetName val="PPE"/>
      <sheetName val="detailpl"/>
    </sheetNames>
    <sheetDataSet>
      <sheetData sheetId="4">
        <row r="30">
          <cell r="H30">
            <v>383324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M41"/>
  <sheetViews>
    <sheetView workbookViewId="0" topLeftCell="C25">
      <selection activeCell="A1" sqref="A1:IV16384"/>
    </sheetView>
  </sheetViews>
  <sheetFormatPr defaultColWidth="9.140625" defaultRowHeight="12.75"/>
  <cols>
    <col min="2" max="2" width="14.28125" style="0" customWidth="1"/>
    <col min="3" max="3" width="10.140625" style="0" customWidth="1"/>
    <col min="4" max="4" width="10.00390625" style="0" customWidth="1"/>
    <col min="5" max="5" width="10.140625" style="0" customWidth="1"/>
    <col min="6" max="6" width="10.28125" style="0" customWidth="1"/>
    <col min="7" max="7" width="11.140625" style="0" customWidth="1"/>
    <col min="8" max="8" width="9.8515625" style="0" customWidth="1"/>
    <col min="9" max="9" width="11.421875" style="0" customWidth="1"/>
    <col min="10" max="10" width="10.00390625" style="0" customWidth="1"/>
    <col min="11" max="12" width="11.140625" style="0" customWidth="1"/>
    <col min="13" max="13" width="12.57421875" style="0" customWidth="1"/>
  </cols>
  <sheetData>
    <row r="3" spans="1:13" ht="15.75">
      <c r="A3" s="80" t="s">
        <v>96</v>
      </c>
      <c r="D3" s="155"/>
      <c r="E3" s="155"/>
      <c r="F3" s="155"/>
      <c r="G3" s="155"/>
      <c r="H3" s="155"/>
      <c r="I3" s="155"/>
      <c r="J3" s="155"/>
      <c r="K3" s="155"/>
      <c r="L3" s="155"/>
      <c r="M3" s="156"/>
    </row>
    <row r="4" spans="4:13" ht="12.75">
      <c r="D4" s="155"/>
      <c r="E4" s="155"/>
      <c r="F4" s="155"/>
      <c r="G4" s="155"/>
      <c r="H4" s="155"/>
      <c r="I4" s="155"/>
      <c r="J4" s="155"/>
      <c r="K4" s="155"/>
      <c r="L4" s="155"/>
      <c r="M4" s="156"/>
    </row>
    <row r="5" spans="4:13" ht="12.75">
      <c r="D5" s="155"/>
      <c r="E5" s="155"/>
      <c r="F5" s="155"/>
      <c r="G5" s="155"/>
      <c r="H5" s="155"/>
      <c r="I5" s="155"/>
      <c r="J5" s="155"/>
      <c r="K5" s="155"/>
      <c r="L5" s="155"/>
      <c r="M5" s="155"/>
    </row>
    <row r="6" spans="1:2" ht="15.75">
      <c r="A6" s="80" t="s">
        <v>97</v>
      </c>
      <c r="B6" s="80"/>
    </row>
    <row r="8" ht="13.5" thickBot="1"/>
    <row r="9" spans="1:13" ht="12.75">
      <c r="A9" s="157" t="s">
        <v>98</v>
      </c>
      <c r="B9" s="158"/>
      <c r="C9" s="159">
        <v>38169</v>
      </c>
      <c r="D9" s="160">
        <v>38230</v>
      </c>
      <c r="E9" s="160">
        <v>38260</v>
      </c>
      <c r="F9" s="235">
        <v>38291</v>
      </c>
      <c r="G9" s="235">
        <v>38321</v>
      </c>
      <c r="H9" s="160">
        <v>38352</v>
      </c>
      <c r="I9" s="160">
        <v>38383</v>
      </c>
      <c r="J9" s="160">
        <v>38411</v>
      </c>
      <c r="K9" s="160">
        <v>38442</v>
      </c>
      <c r="L9" s="161"/>
      <c r="M9" s="162" t="s">
        <v>88</v>
      </c>
    </row>
    <row r="10" spans="1:13" ht="12.75">
      <c r="A10" s="163" t="s">
        <v>99</v>
      </c>
      <c r="B10" s="164"/>
      <c r="C10" s="165">
        <v>106000</v>
      </c>
      <c r="D10" s="166"/>
      <c r="E10" s="166">
        <f>53000+106000</f>
        <v>159000</v>
      </c>
      <c r="F10" s="165"/>
      <c r="G10" s="165"/>
      <c r="H10" s="166"/>
      <c r="I10" s="166"/>
      <c r="J10" s="166">
        <v>53000</v>
      </c>
      <c r="K10" s="166"/>
      <c r="L10" s="167"/>
      <c r="M10" s="168">
        <f>SUM(C10:L10)</f>
        <v>318000</v>
      </c>
    </row>
    <row r="11" spans="1:13" ht="12.75">
      <c r="A11" s="169" t="s">
        <v>100</v>
      </c>
      <c r="B11" s="170"/>
      <c r="C11" s="171"/>
      <c r="D11" s="172"/>
      <c r="E11" s="172"/>
      <c r="F11" s="171"/>
      <c r="G11" s="171"/>
      <c r="H11" s="172"/>
      <c r="I11" s="172"/>
      <c r="J11" s="172"/>
      <c r="K11" s="172"/>
      <c r="L11" s="173"/>
      <c r="M11" s="168">
        <f>SUM(C11:L11)</f>
        <v>0</v>
      </c>
    </row>
    <row r="12" spans="1:13" ht="12.75">
      <c r="A12" s="169"/>
      <c r="B12" s="170"/>
      <c r="C12" s="172"/>
      <c r="D12" s="172"/>
      <c r="E12" s="172"/>
      <c r="F12" s="172"/>
      <c r="G12" s="172"/>
      <c r="H12" s="172"/>
      <c r="I12" s="172"/>
      <c r="J12" s="172"/>
      <c r="K12" s="172"/>
      <c r="L12" s="171"/>
      <c r="M12" s="174">
        <f>SUM(C12:L12)</f>
        <v>0</v>
      </c>
    </row>
    <row r="13" spans="1:13" ht="12.75">
      <c r="A13" s="175"/>
      <c r="B13" s="176"/>
      <c r="C13" s="176"/>
      <c r="D13" s="177"/>
      <c r="E13" s="177"/>
      <c r="F13" s="176"/>
      <c r="G13" s="176"/>
      <c r="H13" s="177"/>
      <c r="I13" s="177"/>
      <c r="J13" s="177"/>
      <c r="K13" s="177"/>
      <c r="L13" s="5"/>
      <c r="M13" s="178"/>
    </row>
    <row r="14" spans="1:13" ht="12.75">
      <c r="A14" s="163" t="s">
        <v>41</v>
      </c>
      <c r="B14" s="176"/>
      <c r="C14" s="176"/>
      <c r="D14" s="177"/>
      <c r="E14" s="177"/>
      <c r="F14" s="176"/>
      <c r="G14" s="165">
        <v>7299500</v>
      </c>
      <c r="H14" s="166">
        <v>10000</v>
      </c>
      <c r="I14" s="177"/>
      <c r="J14" s="177"/>
      <c r="K14" s="177"/>
      <c r="L14" s="5"/>
      <c r="M14" s="237">
        <f>SUM(C14:L14)</f>
        <v>7309500</v>
      </c>
    </row>
    <row r="15" spans="1:13" ht="12.75">
      <c r="A15" s="163" t="s">
        <v>101</v>
      </c>
      <c r="B15" s="164"/>
      <c r="C15" s="165"/>
      <c r="D15" s="166"/>
      <c r="E15" s="166">
        <v>40000</v>
      </c>
      <c r="F15" s="165"/>
      <c r="G15" s="165">
        <v>1079025.33</v>
      </c>
      <c r="H15" s="166"/>
      <c r="I15" s="166"/>
      <c r="J15" s="166"/>
      <c r="K15" s="166"/>
      <c r="L15" s="167"/>
      <c r="M15" s="168">
        <f aca="true" t="shared" si="0" ref="M15:M39">SUM(C15:L15)</f>
        <v>1119025.33</v>
      </c>
    </row>
    <row r="16" spans="1:13" ht="12.75">
      <c r="A16" s="163" t="s">
        <v>102</v>
      </c>
      <c r="B16" s="164"/>
      <c r="C16" s="165">
        <v>23072.78</v>
      </c>
      <c r="D16" s="166"/>
      <c r="E16" s="166"/>
      <c r="F16" s="165"/>
      <c r="G16" s="165"/>
      <c r="H16" s="166"/>
      <c r="I16" s="166"/>
      <c r="J16" s="166"/>
      <c r="K16" s="166">
        <f>440+519.52</f>
        <v>959.52</v>
      </c>
      <c r="L16" s="167"/>
      <c r="M16" s="168">
        <f t="shared" si="0"/>
        <v>24032.3</v>
      </c>
    </row>
    <row r="17" spans="1:13" ht="12.75">
      <c r="A17" s="163" t="s">
        <v>103</v>
      </c>
      <c r="B17" s="164"/>
      <c r="C17" s="165"/>
      <c r="D17" s="166"/>
      <c r="E17" s="166"/>
      <c r="F17" s="165"/>
      <c r="G17" s="165"/>
      <c r="H17" s="166"/>
      <c r="I17" s="166"/>
      <c r="J17" s="166"/>
      <c r="K17" s="166"/>
      <c r="L17" s="167"/>
      <c r="M17" s="168">
        <f t="shared" si="0"/>
        <v>0</v>
      </c>
    </row>
    <row r="18" spans="1:13" ht="12.75">
      <c r="A18" s="163" t="s">
        <v>104</v>
      </c>
      <c r="B18" s="164"/>
      <c r="C18" s="165"/>
      <c r="D18" s="166"/>
      <c r="E18" s="166"/>
      <c r="F18" s="165"/>
      <c r="G18" s="165"/>
      <c r="H18" s="166"/>
      <c r="I18" s="166"/>
      <c r="J18" s="166">
        <v>10000</v>
      </c>
      <c r="K18" s="166"/>
      <c r="L18" s="167"/>
      <c r="M18" s="168">
        <f t="shared" si="0"/>
        <v>10000</v>
      </c>
    </row>
    <row r="19" spans="1:13" ht="12.75">
      <c r="A19" s="163" t="s">
        <v>105</v>
      </c>
      <c r="B19" s="164"/>
      <c r="C19" s="165"/>
      <c r="D19" s="166"/>
      <c r="E19" s="166">
        <v>1927</v>
      </c>
      <c r="F19" s="165"/>
      <c r="G19" s="165"/>
      <c r="H19" s="166"/>
      <c r="I19" s="166"/>
      <c r="J19" s="166"/>
      <c r="K19" s="166">
        <v>1553.55</v>
      </c>
      <c r="L19" s="167"/>
      <c r="M19" s="168">
        <f t="shared" si="0"/>
        <v>3480.55</v>
      </c>
    </row>
    <row r="20" spans="1:13" ht="12.75">
      <c r="A20" s="163" t="s">
        <v>106</v>
      </c>
      <c r="B20" s="164"/>
      <c r="C20" s="165"/>
      <c r="D20" s="166"/>
      <c r="E20" s="166"/>
      <c r="F20" s="165"/>
      <c r="G20" s="165"/>
      <c r="H20" s="166"/>
      <c r="I20" s="166">
        <v>8000</v>
      </c>
      <c r="J20" s="166"/>
      <c r="K20" s="166"/>
      <c r="L20" s="167"/>
      <c r="M20" s="168">
        <f t="shared" si="0"/>
        <v>8000</v>
      </c>
    </row>
    <row r="21" spans="1:13" ht="12.75">
      <c r="A21" s="163" t="s">
        <v>107</v>
      </c>
      <c r="B21" s="164"/>
      <c r="C21" s="165"/>
      <c r="D21" s="166"/>
      <c r="E21" s="166"/>
      <c r="F21" s="165">
        <v>108</v>
      </c>
      <c r="G21" s="165">
        <v>96</v>
      </c>
      <c r="H21" s="166"/>
      <c r="I21" s="166">
        <f>92.5+1800</f>
        <v>1892.5</v>
      </c>
      <c r="J21" s="166">
        <v>9</v>
      </c>
      <c r="K21" s="166"/>
      <c r="L21" s="167"/>
      <c r="M21" s="168">
        <f t="shared" si="0"/>
        <v>2105.5</v>
      </c>
    </row>
    <row r="22" spans="1:13" ht="12.75">
      <c r="A22" s="163" t="s">
        <v>108</v>
      </c>
      <c r="B22" s="164"/>
      <c r="C22" s="165"/>
      <c r="D22" s="166"/>
      <c r="E22" s="166"/>
      <c r="F22" s="165"/>
      <c r="G22" s="165">
        <f>5500-1750</f>
        <v>3750</v>
      </c>
      <c r="H22" s="166">
        <v>-26775</v>
      </c>
      <c r="I22" s="166"/>
      <c r="J22" s="166"/>
      <c r="K22" s="166"/>
      <c r="L22" s="167"/>
      <c r="M22" s="168">
        <f t="shared" si="0"/>
        <v>-23025</v>
      </c>
    </row>
    <row r="23" spans="1:13" ht="12.75">
      <c r="A23" s="163" t="s">
        <v>109</v>
      </c>
      <c r="B23" s="164"/>
      <c r="C23" s="165"/>
      <c r="D23" s="166"/>
      <c r="E23" s="166"/>
      <c r="F23" s="165"/>
      <c r="G23" s="165"/>
      <c r="H23" s="166"/>
      <c r="I23" s="166"/>
      <c r="J23" s="166"/>
      <c r="K23" s="166"/>
      <c r="L23" s="167"/>
      <c r="M23" s="168">
        <f t="shared" si="0"/>
        <v>0</v>
      </c>
    </row>
    <row r="24" spans="1:13" ht="12.75">
      <c r="A24" s="163" t="s">
        <v>110</v>
      </c>
      <c r="B24" s="164"/>
      <c r="C24" s="165"/>
      <c r="D24" s="166"/>
      <c r="E24" s="166"/>
      <c r="F24" s="165"/>
      <c r="G24" s="165"/>
      <c r="H24" s="166"/>
      <c r="I24" s="166"/>
      <c r="J24" s="166"/>
      <c r="K24" s="166"/>
      <c r="L24" s="167"/>
      <c r="M24" s="168">
        <f t="shared" si="0"/>
        <v>0</v>
      </c>
    </row>
    <row r="25" spans="1:13" ht="12.75">
      <c r="A25" s="163" t="s">
        <v>111</v>
      </c>
      <c r="B25" s="164"/>
      <c r="C25" s="165">
        <v>17000</v>
      </c>
      <c r="D25" s="166"/>
      <c r="E25" s="166"/>
      <c r="F25" s="165"/>
      <c r="G25" s="165"/>
      <c r="H25" s="166"/>
      <c r="I25" s="166"/>
      <c r="J25" s="166"/>
      <c r="K25" s="166"/>
      <c r="L25" s="167"/>
      <c r="M25" s="168">
        <f t="shared" si="0"/>
        <v>17000</v>
      </c>
    </row>
    <row r="26" spans="1:13" ht="12.75">
      <c r="A26" s="163" t="s">
        <v>112</v>
      </c>
      <c r="B26" s="164"/>
      <c r="C26" s="165"/>
      <c r="D26" s="166"/>
      <c r="E26" s="166"/>
      <c r="F26" s="165"/>
      <c r="G26" s="165"/>
      <c r="H26" s="166"/>
      <c r="I26" s="166"/>
      <c r="J26" s="166"/>
      <c r="K26" s="166"/>
      <c r="L26" s="167"/>
      <c r="M26" s="168">
        <f t="shared" si="0"/>
        <v>0</v>
      </c>
    </row>
    <row r="27" spans="1:13" ht="12.75">
      <c r="A27" s="163" t="s">
        <v>113</v>
      </c>
      <c r="B27" s="164"/>
      <c r="C27" s="165"/>
      <c r="D27" s="166"/>
      <c r="E27" s="166"/>
      <c r="F27" s="165"/>
      <c r="G27" s="165"/>
      <c r="H27" s="166"/>
      <c r="I27" s="166"/>
      <c r="J27" s="166"/>
      <c r="K27" s="166"/>
      <c r="L27" s="167"/>
      <c r="M27" s="168">
        <f t="shared" si="0"/>
        <v>0</v>
      </c>
    </row>
    <row r="28" spans="1:13" ht="12.75">
      <c r="A28" s="163" t="s">
        <v>114</v>
      </c>
      <c r="B28" s="164"/>
      <c r="C28" s="165"/>
      <c r="D28" s="166"/>
      <c r="E28" s="166"/>
      <c r="F28" s="165"/>
      <c r="G28" s="165"/>
      <c r="H28" s="166"/>
      <c r="I28" s="166">
        <v>8000</v>
      </c>
      <c r="J28" s="166"/>
      <c r="K28" s="166"/>
      <c r="L28" s="167"/>
      <c r="M28" s="168">
        <f t="shared" si="0"/>
        <v>8000</v>
      </c>
    </row>
    <row r="29" spans="1:13" ht="12.75">
      <c r="A29" s="163" t="s">
        <v>115</v>
      </c>
      <c r="B29" s="164"/>
      <c r="C29" s="165">
        <v>6000</v>
      </c>
      <c r="D29" s="166"/>
      <c r="E29" s="166"/>
      <c r="F29" s="165"/>
      <c r="G29" s="165"/>
      <c r="H29" s="166"/>
      <c r="I29" s="166"/>
      <c r="J29" s="166"/>
      <c r="K29" s="166"/>
      <c r="L29" s="167"/>
      <c r="M29" s="168">
        <f t="shared" si="0"/>
        <v>6000</v>
      </c>
    </row>
    <row r="30" spans="1:13" ht="12.75">
      <c r="A30" s="163" t="s">
        <v>116</v>
      </c>
      <c r="B30" s="164"/>
      <c r="C30" s="165">
        <v>12500</v>
      </c>
      <c r="D30" s="166"/>
      <c r="E30" s="166">
        <v>37500</v>
      </c>
      <c r="F30" s="165">
        <v>24312.08</v>
      </c>
      <c r="G30" s="165">
        <v>24312.08</v>
      </c>
      <c r="H30" s="166">
        <v>14612.07</v>
      </c>
      <c r="I30" s="166"/>
      <c r="J30" s="166"/>
      <c r="K30" s="166"/>
      <c r="L30" s="167"/>
      <c r="M30" s="168">
        <f t="shared" si="0"/>
        <v>113236.23000000001</v>
      </c>
    </row>
    <row r="31" spans="1:13" ht="12.75">
      <c r="A31" s="163" t="s">
        <v>117</v>
      </c>
      <c r="B31" s="164"/>
      <c r="C31" s="165">
        <v>20000</v>
      </c>
      <c r="D31" s="166"/>
      <c r="E31" s="166">
        <v>25000</v>
      </c>
      <c r="F31" s="165"/>
      <c r="G31" s="165"/>
      <c r="H31" s="166">
        <v>20000</v>
      </c>
      <c r="I31" s="166"/>
      <c r="J31" s="166"/>
      <c r="K31" s="166"/>
      <c r="L31" s="167"/>
      <c r="M31" s="168">
        <f t="shared" si="0"/>
        <v>65000</v>
      </c>
    </row>
    <row r="32" spans="1:13" ht="12.75">
      <c r="A32" s="163" t="s">
        <v>118</v>
      </c>
      <c r="B32" s="164"/>
      <c r="C32" s="165">
        <f>625+325+1320</f>
        <v>2270</v>
      </c>
      <c r="D32" s="166">
        <v>650</v>
      </c>
      <c r="E32" s="166">
        <v>3880</v>
      </c>
      <c r="F32" s="165"/>
      <c r="G32" s="165"/>
      <c r="H32" s="166"/>
      <c r="I32" s="166">
        <v>340</v>
      </c>
      <c r="J32" s="166">
        <f>2000.41+4000</f>
        <v>6000.41</v>
      </c>
      <c r="K32" s="166">
        <v>230</v>
      </c>
      <c r="L32" s="167"/>
      <c r="M32" s="168">
        <f t="shared" si="0"/>
        <v>13370.41</v>
      </c>
    </row>
    <row r="33" spans="1:13" ht="12.75">
      <c r="A33" s="163" t="s">
        <v>119</v>
      </c>
      <c r="B33" s="164"/>
      <c r="C33" s="165"/>
      <c r="D33" s="166">
        <v>50</v>
      </c>
      <c r="E33" s="166">
        <v>700</v>
      </c>
      <c r="F33" s="165">
        <v>200</v>
      </c>
      <c r="G33" s="165">
        <v>250</v>
      </c>
      <c r="H33" s="166"/>
      <c r="I33" s="166">
        <v>100</v>
      </c>
      <c r="J33" s="166">
        <v>338</v>
      </c>
      <c r="K33" s="166"/>
      <c r="L33" s="167"/>
      <c r="M33" s="168">
        <f t="shared" si="0"/>
        <v>1638</v>
      </c>
    </row>
    <row r="34" spans="1:13" ht="12.75">
      <c r="A34" s="179" t="s">
        <v>120</v>
      </c>
      <c r="B34" s="164"/>
      <c r="C34" s="165">
        <f>40000+40000</f>
        <v>80000</v>
      </c>
      <c r="D34" s="166"/>
      <c r="E34" s="166">
        <v>40000</v>
      </c>
      <c r="F34" s="165"/>
      <c r="G34" s="165"/>
      <c r="H34" s="166"/>
      <c r="I34" s="166">
        <f>64000+30000</f>
        <v>94000</v>
      </c>
      <c r="J34" s="166"/>
      <c r="K34" s="166"/>
      <c r="L34" s="167"/>
      <c r="M34" s="168">
        <f>SUM(C34:L34)</f>
        <v>214000</v>
      </c>
    </row>
    <row r="35" spans="1:13" ht="12.75">
      <c r="A35" s="163" t="s">
        <v>121</v>
      </c>
      <c r="B35" s="164"/>
      <c r="C35" s="165">
        <v>119.28</v>
      </c>
      <c r="D35" s="166">
        <v>127.08</v>
      </c>
      <c r="E35" s="166">
        <v>158.16</v>
      </c>
      <c r="F35" s="165">
        <v>115.68</v>
      </c>
      <c r="G35" s="165">
        <v>398.88</v>
      </c>
      <c r="H35" s="166">
        <v>154.72</v>
      </c>
      <c r="I35" s="166">
        <v>89.64</v>
      </c>
      <c r="J35" s="166">
        <v>140.44</v>
      </c>
      <c r="K35" s="166">
        <v>95.64</v>
      </c>
      <c r="L35" s="167"/>
      <c r="M35" s="168">
        <f>SUM(C35:L35)</f>
        <v>1399.5200000000002</v>
      </c>
    </row>
    <row r="36" spans="1:13" ht="12.75">
      <c r="A36" s="163" t="s">
        <v>122</v>
      </c>
      <c r="B36" s="164"/>
      <c r="C36" s="165">
        <v>771.5</v>
      </c>
      <c r="D36" s="166">
        <f>60+499.99</f>
        <v>559.99</v>
      </c>
      <c r="E36" s="166">
        <v>68</v>
      </c>
      <c r="F36" s="165">
        <f>440.23+60+435.21</f>
        <v>935.44</v>
      </c>
      <c r="G36" s="165">
        <v>257.55</v>
      </c>
      <c r="H36" s="166">
        <v>420.62</v>
      </c>
      <c r="I36" s="166">
        <v>749.43</v>
      </c>
      <c r="J36" s="166"/>
      <c r="K36" s="166">
        <v>916.74</v>
      </c>
      <c r="L36" s="167"/>
      <c r="M36" s="168">
        <f>SUM(C36:L36)</f>
        <v>4679.27</v>
      </c>
    </row>
    <row r="37" spans="1:13" ht="12.75">
      <c r="A37" s="163" t="s">
        <v>123</v>
      </c>
      <c r="B37" s="164"/>
      <c r="C37" s="165"/>
      <c r="D37" s="166"/>
      <c r="E37" s="166">
        <f>1833.29+522.5</f>
        <v>2355.79</v>
      </c>
      <c r="F37" s="165">
        <v>383.1</v>
      </c>
      <c r="G37" s="165">
        <v>526.98</v>
      </c>
      <c r="H37" s="166">
        <v>407.7</v>
      </c>
      <c r="I37" s="166">
        <v>460.83</v>
      </c>
      <c r="J37" s="166">
        <v>487.96</v>
      </c>
      <c r="K37" s="166">
        <v>331.48</v>
      </c>
      <c r="L37" s="167"/>
      <c r="M37" s="168">
        <f>SUM(C37:L37)</f>
        <v>4953.84</v>
      </c>
    </row>
    <row r="38" spans="1:13" ht="12.75">
      <c r="A38" s="163" t="s">
        <v>39</v>
      </c>
      <c r="B38" s="164"/>
      <c r="C38" s="165">
        <v>3311.15</v>
      </c>
      <c r="D38" s="166">
        <v>1577.32</v>
      </c>
      <c r="E38" s="166">
        <v>932.46</v>
      </c>
      <c r="F38" s="165">
        <v>606.13</v>
      </c>
      <c r="G38" s="165">
        <v>825.11</v>
      </c>
      <c r="H38" s="166">
        <v>652.87</v>
      </c>
      <c r="I38" s="166">
        <v>793</v>
      </c>
      <c r="J38" s="166">
        <v>801.68</v>
      </c>
      <c r="K38" s="166">
        <v>1334.96</v>
      </c>
      <c r="L38" s="167"/>
      <c r="M38" s="168">
        <f>SUM(C38:L38)</f>
        <v>10834.68</v>
      </c>
    </row>
    <row r="39" spans="1:13" ht="12.75">
      <c r="A39" s="169" t="s">
        <v>40</v>
      </c>
      <c r="B39" s="170"/>
      <c r="C39" s="165"/>
      <c r="D39" s="166"/>
      <c r="E39" s="166"/>
      <c r="F39" s="165"/>
      <c r="G39" s="165"/>
      <c r="H39" s="166"/>
      <c r="I39" s="166">
        <v>703</v>
      </c>
      <c r="J39" s="166"/>
      <c r="K39" s="166"/>
      <c r="L39" s="167"/>
      <c r="M39" s="168">
        <f t="shared" si="0"/>
        <v>703</v>
      </c>
    </row>
    <row r="40" spans="1:13" ht="12.75">
      <c r="A40" s="180"/>
      <c r="B40" s="181"/>
      <c r="C40" s="236">
        <f>SUM(C14:C39)</f>
        <v>165044.71</v>
      </c>
      <c r="D40" s="236">
        <f aca="true" t="shared" si="1" ref="D40:L40">SUM(D14:D39)</f>
        <v>2964.3900000000003</v>
      </c>
      <c r="E40" s="236">
        <f t="shared" si="1"/>
        <v>152521.41</v>
      </c>
      <c r="F40" s="236">
        <f t="shared" si="1"/>
        <v>26660.43</v>
      </c>
      <c r="G40" s="236">
        <f t="shared" si="1"/>
        <v>8408941.930000002</v>
      </c>
      <c r="H40" s="236">
        <f t="shared" si="1"/>
        <v>19472.98</v>
      </c>
      <c r="I40" s="236">
        <f t="shared" si="1"/>
        <v>115128.4</v>
      </c>
      <c r="J40" s="236">
        <f t="shared" si="1"/>
        <v>17777.489999999998</v>
      </c>
      <c r="K40" s="236">
        <f t="shared" si="1"/>
        <v>5421.889999999999</v>
      </c>
      <c r="L40" s="236">
        <f t="shared" si="1"/>
        <v>0</v>
      </c>
      <c r="M40" s="174">
        <f>SUM(M14:M39)</f>
        <v>8913933.63</v>
      </c>
    </row>
    <row r="41" ht="12.75">
      <c r="M41" s="182">
        <f>SUM(C40:L40)</f>
        <v>8913933.630000003</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43"/>
  </sheetPr>
  <dimension ref="A1:D51"/>
  <sheetViews>
    <sheetView workbookViewId="0" topLeftCell="A40">
      <selection activeCell="F27" sqref="F27"/>
    </sheetView>
  </sheetViews>
  <sheetFormatPr defaultColWidth="9.140625" defaultRowHeight="12.75"/>
  <cols>
    <col min="1" max="1" width="48.421875" style="272" customWidth="1"/>
    <col min="2" max="2" width="19.57421875" style="185" customWidth="1"/>
    <col min="3" max="3" width="4.421875" style="185" customWidth="1"/>
    <col min="4" max="4" width="20.28125" style="185" customWidth="1"/>
    <col min="5" max="16384" width="9.140625" style="272" customWidth="1"/>
  </cols>
  <sheetData>
    <row r="1" spans="1:3" ht="12.75">
      <c r="A1" s="271" t="s">
        <v>176</v>
      </c>
      <c r="B1" s="231"/>
      <c r="C1" s="232"/>
    </row>
    <row r="2" spans="1:3" ht="12.75">
      <c r="A2" s="272" t="s">
        <v>17</v>
      </c>
      <c r="B2" s="231"/>
      <c r="C2" s="232"/>
    </row>
    <row r="3" spans="2:3" ht="12.75">
      <c r="B3" s="231"/>
      <c r="C3" s="232"/>
    </row>
    <row r="4" spans="2:3" ht="12.75">
      <c r="B4" s="231"/>
      <c r="C4" s="232"/>
    </row>
    <row r="5" spans="1:3" ht="12.75">
      <c r="A5" s="272" t="s">
        <v>177</v>
      </c>
      <c r="B5" s="231"/>
      <c r="C5" s="232"/>
    </row>
    <row r="6" spans="2:3" ht="12.75">
      <c r="B6" s="231"/>
      <c r="C6" s="232"/>
    </row>
    <row r="7" spans="1:3" ht="12.75">
      <c r="A7" s="272" t="s">
        <v>20</v>
      </c>
      <c r="B7" s="231"/>
      <c r="C7" s="232"/>
    </row>
    <row r="8" ht="12.75">
      <c r="C8" s="52"/>
    </row>
    <row r="9" spans="2:4" ht="40.5" customHeight="1">
      <c r="B9" s="273" t="s">
        <v>479</v>
      </c>
      <c r="C9" s="274"/>
      <c r="D9" s="273" t="s">
        <v>317</v>
      </c>
    </row>
    <row r="10" spans="2:4" ht="12.75">
      <c r="B10" s="273" t="s">
        <v>81</v>
      </c>
      <c r="C10" s="273"/>
      <c r="D10" s="273" t="s">
        <v>81</v>
      </c>
    </row>
    <row r="11" spans="1:3" ht="12.75">
      <c r="A11" s="271" t="s">
        <v>368</v>
      </c>
      <c r="C11" s="52"/>
    </row>
    <row r="12" spans="1:4" ht="12.75">
      <c r="A12" s="272" t="s">
        <v>21</v>
      </c>
      <c r="B12" s="53">
        <v>-34274</v>
      </c>
      <c r="C12" s="52"/>
      <c r="D12" s="53">
        <v>-14784</v>
      </c>
    </row>
    <row r="13" spans="1:4" ht="12.75">
      <c r="A13" s="272" t="s">
        <v>7</v>
      </c>
      <c r="B13" s="53">
        <v>-3382.0782999999997</v>
      </c>
      <c r="C13" s="52"/>
      <c r="D13" s="53">
        <v>-7403</v>
      </c>
    </row>
    <row r="14" spans="1:4" ht="12.75">
      <c r="A14" s="272" t="s">
        <v>165</v>
      </c>
      <c r="B14" s="216">
        <v>-370</v>
      </c>
      <c r="C14" s="52"/>
      <c r="D14" s="53">
        <v>-38</v>
      </c>
    </row>
    <row r="15" spans="1:4" ht="12.75">
      <c r="A15" s="272" t="s">
        <v>442</v>
      </c>
      <c r="B15" s="275">
        <v>-38026</v>
      </c>
      <c r="C15" s="52"/>
      <c r="D15" s="275">
        <v>-22225</v>
      </c>
    </row>
    <row r="16" spans="2:4" ht="12.75">
      <c r="B16" s="132"/>
      <c r="C16" s="52"/>
      <c r="D16" s="53"/>
    </row>
    <row r="17" spans="1:4" ht="12.75">
      <c r="A17" s="271" t="s">
        <v>369</v>
      </c>
      <c r="B17" s="132"/>
      <c r="C17" s="52"/>
      <c r="D17" s="53"/>
    </row>
    <row r="18" spans="1:4" ht="12.75">
      <c r="A18" s="272" t="s">
        <v>370</v>
      </c>
      <c r="B18" s="276">
        <v>-244</v>
      </c>
      <c r="C18" s="52"/>
      <c r="D18" s="277">
        <v>-400</v>
      </c>
    </row>
    <row r="19" spans="1:4" ht="12.75">
      <c r="A19" s="272" t="s">
        <v>371</v>
      </c>
      <c r="B19" s="278">
        <v>31.4</v>
      </c>
      <c r="C19" s="52"/>
      <c r="D19" s="279">
        <v>38257</v>
      </c>
    </row>
    <row r="20" spans="1:4" ht="12.75">
      <c r="A20" s="272" t="s">
        <v>8</v>
      </c>
      <c r="B20" s="278">
        <v>-8897.28129</v>
      </c>
      <c r="C20" s="52"/>
      <c r="D20" s="279">
        <v>-939.7592799999999</v>
      </c>
    </row>
    <row r="21" spans="1:4" ht="12.75" hidden="1">
      <c r="A21" s="272" t="s">
        <v>200</v>
      </c>
      <c r="B21" s="278"/>
      <c r="C21" s="52"/>
      <c r="D21" s="279">
        <v>0</v>
      </c>
    </row>
    <row r="22" spans="1:4" ht="12.75">
      <c r="A22" s="29" t="s">
        <v>162</v>
      </c>
      <c r="B22" s="278">
        <v>0</v>
      </c>
      <c r="C22" s="52"/>
      <c r="D22" s="279">
        <v>-9900</v>
      </c>
    </row>
    <row r="23" spans="1:4" ht="12.75">
      <c r="A23" s="29" t="s">
        <v>16</v>
      </c>
      <c r="B23" s="278">
        <v>3006</v>
      </c>
      <c r="C23" s="52"/>
      <c r="D23" s="279"/>
    </row>
    <row r="24" spans="1:4" ht="12.75">
      <c r="A24" s="29" t="s">
        <v>163</v>
      </c>
      <c r="B24" s="280">
        <v>3.76312</v>
      </c>
      <c r="C24" s="52"/>
      <c r="D24" s="281">
        <v>8</v>
      </c>
    </row>
    <row r="25" spans="1:4" ht="12.75">
      <c r="A25" s="272" t="s">
        <v>441</v>
      </c>
      <c r="B25" s="233">
        <v>-6100</v>
      </c>
      <c r="C25" s="52"/>
      <c r="D25" s="282">
        <v>27025.24072</v>
      </c>
    </row>
    <row r="26" spans="2:4" ht="12.75">
      <c r="B26" s="53"/>
      <c r="C26" s="52"/>
      <c r="D26" s="282"/>
    </row>
    <row r="27" spans="1:4" ht="12.75">
      <c r="A27" s="271" t="s">
        <v>372</v>
      </c>
      <c r="B27" s="132"/>
      <c r="C27" s="52"/>
      <c r="D27" s="53"/>
    </row>
    <row r="28" spans="1:4" ht="12.75">
      <c r="A28" s="272" t="s">
        <v>11</v>
      </c>
      <c r="B28" s="53"/>
      <c r="C28" s="52"/>
      <c r="D28" s="53"/>
    </row>
    <row r="29" spans="1:4" ht="12.75">
      <c r="A29" s="272" t="s">
        <v>12</v>
      </c>
      <c r="B29" s="276">
        <v>0</v>
      </c>
      <c r="C29" s="52"/>
      <c r="D29" s="276">
        <v>0</v>
      </c>
    </row>
    <row r="30" spans="1:4" ht="12.75">
      <c r="A30" s="272" t="s">
        <v>243</v>
      </c>
      <c r="B30" s="278">
        <v>-113</v>
      </c>
      <c r="C30" s="52"/>
      <c r="D30" s="278">
        <v>-34</v>
      </c>
    </row>
    <row r="31" spans="1:4" ht="12.75">
      <c r="A31" s="272" t="s">
        <v>13</v>
      </c>
      <c r="B31" s="278">
        <v>-720</v>
      </c>
      <c r="C31" s="52"/>
      <c r="D31" s="278">
        <v>-15802</v>
      </c>
    </row>
    <row r="32" spans="1:4" ht="12.75">
      <c r="A32" s="29" t="s">
        <v>164</v>
      </c>
      <c r="B32" s="278">
        <v>0</v>
      </c>
      <c r="C32" s="52"/>
      <c r="D32" s="278">
        <v>-110</v>
      </c>
    </row>
    <row r="33" spans="1:4" ht="12.75">
      <c r="A33" s="272" t="s">
        <v>22</v>
      </c>
      <c r="B33" s="278">
        <v>40708</v>
      </c>
      <c r="C33" s="52"/>
      <c r="D33" s="278">
        <v>12335</v>
      </c>
    </row>
    <row r="34" spans="1:4" ht="12.75">
      <c r="A34" s="272" t="s">
        <v>440</v>
      </c>
      <c r="B34" s="275">
        <v>39875</v>
      </c>
      <c r="C34" s="52"/>
      <c r="D34" s="275">
        <v>-3611</v>
      </c>
    </row>
    <row r="35" spans="2:4" ht="12.75">
      <c r="B35" s="53"/>
      <c r="C35" s="52"/>
      <c r="D35" s="53"/>
    </row>
    <row r="36" spans="1:4" ht="12.75">
      <c r="A36" s="272" t="s">
        <v>14</v>
      </c>
      <c r="B36" s="132">
        <v>4250.803529999997</v>
      </c>
      <c r="C36" s="52"/>
      <c r="D36" s="132">
        <v>1189.2407200000016</v>
      </c>
    </row>
    <row r="37" spans="1:4" ht="12.75">
      <c r="A37" s="272" t="s">
        <v>418</v>
      </c>
      <c r="B37" s="53">
        <v>0</v>
      </c>
      <c r="C37" s="52"/>
      <c r="D37" s="53">
        <v>0</v>
      </c>
    </row>
    <row r="38" spans="1:4" ht="12.75">
      <c r="A38" s="272" t="s">
        <v>15</v>
      </c>
      <c r="B38" s="53"/>
      <c r="C38" s="52"/>
      <c r="D38" s="53"/>
    </row>
    <row r="39" spans="1:4" ht="12.75">
      <c r="A39" s="272" t="s">
        <v>438</v>
      </c>
      <c r="B39" s="53">
        <v>-11357.322</v>
      </c>
      <c r="C39" s="52"/>
      <c r="D39" s="53">
        <v>-12546</v>
      </c>
    </row>
    <row r="40" spans="1:4" ht="13.5" thickBot="1">
      <c r="A40" s="272" t="s">
        <v>439</v>
      </c>
      <c r="B40" s="187">
        <v>-7106</v>
      </c>
      <c r="C40" s="52"/>
      <c r="D40" s="187">
        <v>-11356.759279999998</v>
      </c>
    </row>
    <row r="41" spans="2:4" ht="13.5" thickTop="1">
      <c r="B41" s="188"/>
      <c r="C41" s="52"/>
      <c r="D41" s="188"/>
    </row>
    <row r="42" spans="1:4" ht="28.5" customHeight="1">
      <c r="A42" s="343" t="s">
        <v>326</v>
      </c>
      <c r="B42" s="343"/>
      <c r="C42" s="344"/>
      <c r="D42" s="344"/>
    </row>
    <row r="43" ht="11.25" customHeight="1">
      <c r="A43" s="272" t="s">
        <v>312</v>
      </c>
    </row>
    <row r="44" ht="16.5" customHeight="1" hidden="1"/>
    <row r="45" spans="1:2" ht="16.5" customHeight="1" hidden="1">
      <c r="A45" s="272" t="s">
        <v>309</v>
      </c>
      <c r="B45" s="132">
        <v>-7565.32226</v>
      </c>
    </row>
    <row r="46" spans="1:2" ht="16.5" customHeight="1" hidden="1">
      <c r="A46" s="272" t="s">
        <v>310</v>
      </c>
      <c r="B46" s="132">
        <v>410.046</v>
      </c>
    </row>
    <row r="47" spans="1:2" ht="16.5" customHeight="1" hidden="1">
      <c r="A47" s="272" t="s">
        <v>311</v>
      </c>
      <c r="B47" s="132">
        <v>468.2205000000001</v>
      </c>
    </row>
    <row r="48" spans="2:4" ht="14.25" customHeight="1" hidden="1">
      <c r="B48" s="189">
        <v>-6687.055759999999</v>
      </c>
      <c r="D48" s="234"/>
    </row>
    <row r="49" ht="12.75" hidden="1">
      <c r="D49" s="52"/>
    </row>
    <row r="50" spans="2:4" ht="12.75" hidden="1">
      <c r="B50" s="188">
        <v>-419.4627100000034</v>
      </c>
      <c r="D50" s="234"/>
    </row>
    <row r="51" ht="12.75">
      <c r="D51" s="52"/>
    </row>
  </sheetData>
  <mergeCells count="1">
    <mergeCell ref="A42:D42"/>
  </mergeCells>
  <printOptions/>
  <pageMargins left="0.75" right="0.34"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C13"/>
  <sheetViews>
    <sheetView workbookViewId="0" topLeftCell="A1">
      <selection activeCell="C13" sqref="C13"/>
    </sheetView>
  </sheetViews>
  <sheetFormatPr defaultColWidth="9.140625" defaultRowHeight="12.75"/>
  <cols>
    <col min="1" max="1" width="39.00390625" style="0" customWidth="1"/>
    <col min="2" max="2" width="16.421875" style="186" customWidth="1"/>
    <col min="3" max="3" width="14.57421875" style="186" customWidth="1"/>
  </cols>
  <sheetData>
    <row r="1" ht="12.75">
      <c r="A1" s="38" t="s">
        <v>65</v>
      </c>
    </row>
    <row r="3" spans="1:3" ht="12.75">
      <c r="A3" t="s">
        <v>58</v>
      </c>
      <c r="C3" s="186">
        <v>459000</v>
      </c>
    </row>
    <row r="4" spans="1:3" ht="12.75">
      <c r="A4" t="s">
        <v>59</v>
      </c>
      <c r="C4" s="202">
        <v>-3000000</v>
      </c>
    </row>
    <row r="5" spans="1:3" ht="12.75">
      <c r="A5" t="s">
        <v>60</v>
      </c>
      <c r="C5" s="206">
        <f>SUM(C3:C4)</f>
        <v>-2541000</v>
      </c>
    </row>
    <row r="7" ht="12.75">
      <c r="A7" t="s">
        <v>61</v>
      </c>
    </row>
    <row r="8" spans="1:2" ht="12.75">
      <c r="A8" s="4" t="s">
        <v>62</v>
      </c>
      <c r="B8" s="186" t="e">
        <f>+#REF!+#REF!</f>
        <v>#REF!</v>
      </c>
    </row>
    <row r="9" spans="1:2" ht="12.75">
      <c r="A9" s="4" t="s">
        <v>63</v>
      </c>
      <c r="B9" s="202" t="e">
        <f>+#REF!+#REF!</f>
        <v>#REF!</v>
      </c>
    </row>
    <row r="10" spans="1:3" ht="12.75">
      <c r="A10" s="4"/>
      <c r="B10" s="203"/>
      <c r="C10" s="186" t="e">
        <f>-SUM(B8:B9)</f>
        <v>#REF!</v>
      </c>
    </row>
    <row r="11" spans="1:3" ht="12.75">
      <c r="A11" t="s">
        <v>139</v>
      </c>
      <c r="C11" s="207" t="e">
        <f>-#REF!-#REF!</f>
        <v>#REF!</v>
      </c>
    </row>
    <row r="12" ht="12.75">
      <c r="C12" s="203"/>
    </row>
    <row r="13" spans="1:3" ht="13.5" thickBot="1">
      <c r="A13" s="204" t="s">
        <v>64</v>
      </c>
      <c r="C13" s="205" t="e">
        <f>SUM(C5:C11)</f>
        <v>#REF!</v>
      </c>
    </row>
    <row r="14" ht="13.5" thickTop="1"/>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W113"/>
  <sheetViews>
    <sheetView zoomScale="80" zoomScaleNormal="80" workbookViewId="0" topLeftCell="A1">
      <pane xSplit="1" ySplit="4" topLeftCell="B28" activePane="bottomRight" state="frozen"/>
      <selection pane="topLeft" activeCell="A1" sqref="A1"/>
      <selection pane="topRight" activeCell="B1" sqref="B1"/>
      <selection pane="bottomLeft" activeCell="A5" sqref="A5"/>
      <selection pane="bottomRight" activeCell="B19" sqref="B19"/>
    </sheetView>
  </sheetViews>
  <sheetFormatPr defaultColWidth="9.140625" defaultRowHeight="12.75"/>
  <cols>
    <col min="1" max="1" width="36.8515625" style="0" customWidth="1"/>
    <col min="2" max="2" width="13.8515625" style="139" bestFit="1" customWidth="1"/>
    <col min="3" max="3" width="11.28125" style="0" bestFit="1" customWidth="1"/>
    <col min="4" max="4" width="10.140625" style="0" customWidth="1"/>
    <col min="5" max="5" width="14.140625" style="0" customWidth="1"/>
    <col min="6" max="7" width="12.28125" style="0" customWidth="1"/>
    <col min="8" max="8" width="13.00390625" style="0" bestFit="1" customWidth="1"/>
    <col min="9" max="9" width="10.28125" style="0" customWidth="1"/>
    <col min="10" max="10" width="10.140625" style="0" customWidth="1"/>
    <col min="12" max="12" width="53.7109375" style="0" bestFit="1" customWidth="1"/>
    <col min="13" max="13" width="11.28125" style="0" bestFit="1" customWidth="1"/>
    <col min="14" max="14" width="12.28125" style="0" bestFit="1" customWidth="1"/>
    <col min="15" max="15" width="6.140625" style="0" bestFit="1" customWidth="1"/>
  </cols>
  <sheetData>
    <row r="1" spans="1:15" ht="12.75">
      <c r="A1" s="15" t="s">
        <v>82</v>
      </c>
      <c r="C1" s="15"/>
      <c r="D1" s="15"/>
      <c r="E1" s="15"/>
      <c r="F1" s="15"/>
      <c r="G1" s="15"/>
      <c r="H1" s="15"/>
      <c r="L1" s="36" t="s">
        <v>132</v>
      </c>
      <c r="M1" s="15"/>
      <c r="N1" s="15"/>
      <c r="O1" s="15">
        <v>1</v>
      </c>
    </row>
    <row r="2" spans="1:15" ht="12.75">
      <c r="A2" s="15" t="s">
        <v>83</v>
      </c>
      <c r="C2" s="15"/>
      <c r="D2" s="15"/>
      <c r="E2" s="15"/>
      <c r="F2" s="15"/>
      <c r="G2" s="15"/>
      <c r="H2" s="15"/>
      <c r="O2" s="15">
        <f aca="true" t="shared" si="0" ref="O2:O39">O1+1</f>
        <v>2</v>
      </c>
    </row>
    <row r="3" spans="1:15" ht="12.75">
      <c r="A3" s="15" t="e">
        <f>+#REF!</f>
        <v>#REF!</v>
      </c>
      <c r="B3" s="140"/>
      <c r="C3" s="16"/>
      <c r="D3" s="16"/>
      <c r="E3" s="15"/>
      <c r="F3" s="15"/>
      <c r="G3" s="15"/>
      <c r="H3" s="16" t="s">
        <v>84</v>
      </c>
      <c r="I3" s="20"/>
      <c r="L3" s="15" t="s">
        <v>284</v>
      </c>
      <c r="M3" s="16" t="s">
        <v>89</v>
      </c>
      <c r="N3" s="16" t="s">
        <v>90</v>
      </c>
      <c r="O3" s="15">
        <f t="shared" si="0"/>
        <v>3</v>
      </c>
    </row>
    <row r="4" spans="1:15" ht="12.75">
      <c r="A4" s="2"/>
      <c r="B4" s="136" t="s">
        <v>85</v>
      </c>
      <c r="C4" s="136" t="s">
        <v>86</v>
      </c>
      <c r="D4" s="136" t="s">
        <v>87</v>
      </c>
      <c r="E4" s="3" t="s">
        <v>88</v>
      </c>
      <c r="F4" s="3" t="s">
        <v>89</v>
      </c>
      <c r="G4" s="3" t="s">
        <v>90</v>
      </c>
      <c r="H4" s="3" t="s">
        <v>91</v>
      </c>
      <c r="I4" s="20"/>
      <c r="K4" s="3" t="s">
        <v>278</v>
      </c>
      <c r="L4" s="18" t="s">
        <v>350</v>
      </c>
      <c r="M4" s="1" t="s">
        <v>92</v>
      </c>
      <c r="N4" s="1" t="s">
        <v>92</v>
      </c>
      <c r="O4" s="15">
        <f t="shared" si="0"/>
        <v>4</v>
      </c>
    </row>
    <row r="5" spans="1:15" ht="12" customHeight="1">
      <c r="A5" s="15"/>
      <c r="B5" s="46" t="s">
        <v>92</v>
      </c>
      <c r="C5" s="46" t="s">
        <v>92</v>
      </c>
      <c r="D5" s="46" t="s">
        <v>92</v>
      </c>
      <c r="E5" s="16" t="s">
        <v>92</v>
      </c>
      <c r="F5" s="16" t="s">
        <v>92</v>
      </c>
      <c r="G5" s="16" t="s">
        <v>92</v>
      </c>
      <c r="H5" s="16" t="s">
        <v>92</v>
      </c>
      <c r="L5" s="15"/>
      <c r="O5" s="15">
        <f t="shared" si="0"/>
        <v>5</v>
      </c>
    </row>
    <row r="6" spans="1:15" ht="12.75">
      <c r="A6" s="15" t="s">
        <v>219</v>
      </c>
      <c r="B6" s="43"/>
      <c r="C6" s="43"/>
      <c r="D6" s="43"/>
      <c r="E6" s="9"/>
      <c r="F6" s="31"/>
      <c r="G6" s="31"/>
      <c r="H6" s="10"/>
      <c r="I6" s="21"/>
      <c r="K6" s="4">
        <v>1</v>
      </c>
      <c r="L6" s="15" t="s">
        <v>171</v>
      </c>
      <c r="M6" s="7">
        <v>2000002</v>
      </c>
      <c r="N6" s="7"/>
      <c r="O6" s="15">
        <f t="shared" si="0"/>
        <v>6</v>
      </c>
    </row>
    <row r="7" spans="1:15" ht="12.75">
      <c r="A7" s="15" t="s">
        <v>220</v>
      </c>
      <c r="B7" s="141">
        <v>4938040.97</v>
      </c>
      <c r="C7" s="141">
        <v>113</v>
      </c>
      <c r="D7" s="43">
        <v>0</v>
      </c>
      <c r="E7" s="9">
        <f aca="true" t="shared" si="1" ref="E7:E13">SUM(B7:D7)</f>
        <v>4938153.97</v>
      </c>
      <c r="F7" s="31"/>
      <c r="G7" s="31"/>
      <c r="H7" s="145">
        <f aca="true" t="shared" si="2" ref="H7:H14">+E7+F7-G7</f>
        <v>4938153.97</v>
      </c>
      <c r="L7" s="15" t="s">
        <v>172</v>
      </c>
      <c r="M7" s="7"/>
      <c r="N7" s="7">
        <v>2000002</v>
      </c>
      <c r="O7" s="15">
        <f t="shared" si="0"/>
        <v>7</v>
      </c>
    </row>
    <row r="8" spans="1:15" ht="12.75">
      <c r="A8" s="15" t="s">
        <v>221</v>
      </c>
      <c r="B8" s="43">
        <v>0</v>
      </c>
      <c r="C8" s="43">
        <v>0</v>
      </c>
      <c r="D8" s="43">
        <v>0</v>
      </c>
      <c r="E8" s="9">
        <f t="shared" si="1"/>
        <v>0</v>
      </c>
      <c r="F8" s="31"/>
      <c r="G8" s="31"/>
      <c r="H8" s="10">
        <f t="shared" si="2"/>
        <v>0</v>
      </c>
      <c r="O8" s="15">
        <f t="shared" si="0"/>
        <v>8</v>
      </c>
    </row>
    <row r="9" spans="1:15" ht="12.75">
      <c r="A9" s="15" t="s">
        <v>222</v>
      </c>
      <c r="B9" s="141">
        <v>2</v>
      </c>
      <c r="C9" s="43">
        <v>0</v>
      </c>
      <c r="D9" s="43">
        <v>0</v>
      </c>
      <c r="E9" s="9">
        <f t="shared" si="1"/>
        <v>2</v>
      </c>
      <c r="F9" s="31">
        <f>+M31</f>
        <v>2000000</v>
      </c>
      <c r="G9" s="31">
        <f>+N7</f>
        <v>2000002</v>
      </c>
      <c r="H9" s="10">
        <f t="shared" si="2"/>
        <v>0</v>
      </c>
      <c r="L9" s="15" t="s">
        <v>264</v>
      </c>
      <c r="M9" s="7"/>
      <c r="N9" s="7"/>
      <c r="O9" s="15">
        <f t="shared" si="0"/>
        <v>9</v>
      </c>
    </row>
    <row r="10" spans="1:15" ht="12.75">
      <c r="A10" s="15" t="s">
        <v>230</v>
      </c>
      <c r="B10" s="43">
        <v>0</v>
      </c>
      <c r="C10" s="43">
        <v>0</v>
      </c>
      <c r="D10" s="43">
        <v>0</v>
      </c>
      <c r="E10" s="9">
        <f t="shared" si="1"/>
        <v>0</v>
      </c>
      <c r="F10" s="31"/>
      <c r="G10" s="31"/>
      <c r="H10" s="10">
        <f t="shared" si="2"/>
        <v>0</v>
      </c>
      <c r="K10" s="6"/>
      <c r="L10" s="6"/>
      <c r="M10" s="19"/>
      <c r="N10" s="19"/>
      <c r="O10" s="15">
        <f t="shared" si="0"/>
        <v>10</v>
      </c>
    </row>
    <row r="11" spans="1:15" ht="12.75">
      <c r="A11" s="15" t="s">
        <v>241</v>
      </c>
      <c r="B11" s="141">
        <v>6685000</v>
      </c>
      <c r="C11" s="43">
        <v>0</v>
      </c>
      <c r="D11" s="43">
        <v>0</v>
      </c>
      <c r="E11" s="9">
        <f t="shared" si="1"/>
        <v>6685000</v>
      </c>
      <c r="F11" s="32"/>
      <c r="G11" s="32"/>
      <c r="H11" s="145">
        <f t="shared" si="2"/>
        <v>6685000</v>
      </c>
      <c r="K11" s="4">
        <v>2</v>
      </c>
      <c r="L11" s="15" t="s">
        <v>272</v>
      </c>
      <c r="M11" s="7">
        <f>+E31</f>
        <v>27897.35</v>
      </c>
      <c r="N11" s="7"/>
      <c r="O11" s="15">
        <f t="shared" si="0"/>
        <v>11</v>
      </c>
    </row>
    <row r="12" spans="1:15" ht="12.75">
      <c r="A12" s="15" t="s">
        <v>34</v>
      </c>
      <c r="B12" s="141">
        <v>1682500</v>
      </c>
      <c r="C12" s="43"/>
      <c r="D12" s="43"/>
      <c r="E12" s="9">
        <f t="shared" si="1"/>
        <v>1682500</v>
      </c>
      <c r="F12" s="32"/>
      <c r="G12" s="32"/>
      <c r="H12" s="145">
        <f t="shared" si="2"/>
        <v>1682500</v>
      </c>
      <c r="K12" s="4"/>
      <c r="L12" s="15"/>
      <c r="M12" s="7"/>
      <c r="N12" s="7"/>
      <c r="O12" s="15"/>
    </row>
    <row r="13" spans="1:15" ht="12.75">
      <c r="A13" s="15" t="s">
        <v>223</v>
      </c>
      <c r="B13" s="43">
        <v>0</v>
      </c>
      <c r="C13" s="43">
        <v>0</v>
      </c>
      <c r="D13" s="43">
        <v>0</v>
      </c>
      <c r="E13" s="9">
        <f t="shared" si="1"/>
        <v>0</v>
      </c>
      <c r="F13" s="31"/>
      <c r="G13" s="31"/>
      <c r="H13" s="10">
        <f t="shared" si="2"/>
        <v>0</v>
      </c>
      <c r="L13" s="15" t="s">
        <v>273</v>
      </c>
      <c r="M13" s="7"/>
      <c r="N13" s="7">
        <f>+E22</f>
        <v>27897.35</v>
      </c>
      <c r="O13" s="15">
        <f>O11+1</f>
        <v>12</v>
      </c>
    </row>
    <row r="14" spans="1:15" ht="12.75">
      <c r="A14" s="15"/>
      <c r="B14" s="50"/>
      <c r="C14" s="50"/>
      <c r="D14" s="50"/>
      <c r="E14" s="19">
        <v>0</v>
      </c>
      <c r="F14" s="31"/>
      <c r="G14" s="31"/>
      <c r="H14" s="25">
        <f t="shared" si="2"/>
        <v>0</v>
      </c>
      <c r="O14" s="15">
        <f t="shared" si="0"/>
        <v>13</v>
      </c>
    </row>
    <row r="15" spans="1:15" ht="12.75">
      <c r="A15" s="37"/>
      <c r="B15" s="43">
        <f>SUM(B7:B14)</f>
        <v>13305542.969999999</v>
      </c>
      <c r="C15" s="43">
        <f>SUM(C7:C14)</f>
        <v>113</v>
      </c>
      <c r="D15" s="43">
        <f>SUM(D7:D14)</f>
        <v>0</v>
      </c>
      <c r="E15" s="9">
        <f>SUM(E7:E14)</f>
        <v>13305655.969999999</v>
      </c>
      <c r="F15" s="31"/>
      <c r="G15" s="31"/>
      <c r="H15" s="10">
        <f>SUM(H7:H13)</f>
        <v>13305653.969999999</v>
      </c>
      <c r="L15" s="15" t="s">
        <v>265</v>
      </c>
      <c r="M15" s="7"/>
      <c r="N15" s="7"/>
      <c r="O15" s="15">
        <f t="shared" si="0"/>
        <v>14</v>
      </c>
    </row>
    <row r="16" spans="1:15" ht="12.75">
      <c r="A16" s="15" t="s">
        <v>173</v>
      </c>
      <c r="B16" s="43"/>
      <c r="C16" s="56"/>
      <c r="D16" s="56"/>
      <c r="E16" s="9"/>
      <c r="F16" s="31"/>
      <c r="G16" s="31"/>
      <c r="H16" s="10"/>
      <c r="L16" s="15" t="s">
        <v>266</v>
      </c>
      <c r="M16" s="7"/>
      <c r="N16" s="7"/>
      <c r="O16" s="15">
        <f t="shared" si="0"/>
        <v>15</v>
      </c>
    </row>
    <row r="17" spans="1:15" ht="12.75">
      <c r="A17" s="28" t="s">
        <v>224</v>
      </c>
      <c r="B17" s="141">
        <v>199153.59</v>
      </c>
      <c r="C17" s="43">
        <v>0</v>
      </c>
      <c r="D17" s="43">
        <v>0</v>
      </c>
      <c r="E17" s="9">
        <f aca="true" t="shared" si="3" ref="E17:E38">SUM(B17:D17)</f>
        <v>199153.59</v>
      </c>
      <c r="F17" s="31"/>
      <c r="G17" s="31"/>
      <c r="H17" s="145">
        <f>+E17+F17-G17</f>
        <v>199153.59</v>
      </c>
      <c r="I17" s="13"/>
      <c r="K17" s="6"/>
      <c r="L17" s="18"/>
      <c r="M17" s="19"/>
      <c r="N17" s="19"/>
      <c r="O17" s="15">
        <f t="shared" si="0"/>
        <v>16</v>
      </c>
    </row>
    <row r="18" spans="1:15" ht="12.75">
      <c r="A18" s="28" t="s">
        <v>94</v>
      </c>
      <c r="B18" s="141">
        <f>29989.16-291.66</f>
        <v>29697.5</v>
      </c>
      <c r="C18" s="43">
        <v>0</v>
      </c>
      <c r="D18" s="43">
        <v>0</v>
      </c>
      <c r="E18" s="9">
        <f t="shared" si="3"/>
        <v>29697.5</v>
      </c>
      <c r="F18" s="31"/>
      <c r="G18" s="31"/>
      <c r="H18" s="145">
        <f aca="true" t="shared" si="4" ref="H18:H24">+E18+F18-G18</f>
        <v>29697.5</v>
      </c>
      <c r="K18" s="5"/>
      <c r="L18" s="17"/>
      <c r="M18" s="9"/>
      <c r="N18" s="9"/>
      <c r="O18" s="15"/>
    </row>
    <row r="19" spans="1:15" ht="12.75">
      <c r="A19" s="15" t="s">
        <v>126</v>
      </c>
      <c r="B19" s="141">
        <v>494416.43</v>
      </c>
      <c r="C19" s="141">
        <v>152.91</v>
      </c>
      <c r="D19" s="43">
        <v>0</v>
      </c>
      <c r="E19" s="9">
        <f t="shared" si="3"/>
        <v>494569.33999999997</v>
      </c>
      <c r="F19" s="31"/>
      <c r="G19" s="31"/>
      <c r="H19" s="145">
        <f t="shared" si="4"/>
        <v>494569.33999999997</v>
      </c>
      <c r="K19" s="4">
        <v>3</v>
      </c>
      <c r="L19" s="15" t="s">
        <v>270</v>
      </c>
      <c r="M19" s="7">
        <f>+B32</f>
        <v>1907579.36</v>
      </c>
      <c r="N19" s="7"/>
      <c r="O19" s="15">
        <f>O17+1</f>
        <v>17</v>
      </c>
    </row>
    <row r="20" spans="1:15" ht="12.75">
      <c r="A20" s="15" t="s">
        <v>258</v>
      </c>
      <c r="B20" s="43">
        <v>0</v>
      </c>
      <c r="C20" s="141">
        <v>562755.51</v>
      </c>
      <c r="D20" s="43">
        <v>0</v>
      </c>
      <c r="E20" s="9">
        <f t="shared" si="3"/>
        <v>562755.51</v>
      </c>
      <c r="F20" s="33"/>
      <c r="G20" s="33"/>
      <c r="H20" s="145">
        <f t="shared" si="4"/>
        <v>562755.51</v>
      </c>
      <c r="L20" s="15" t="s">
        <v>269</v>
      </c>
      <c r="M20" s="7"/>
      <c r="N20" s="7">
        <f>+C21+D21</f>
        <v>1907579.36</v>
      </c>
      <c r="O20" s="15">
        <f t="shared" si="0"/>
        <v>18</v>
      </c>
    </row>
    <row r="21" spans="1:15" ht="12.75">
      <c r="A21" s="15" t="s">
        <v>237</v>
      </c>
      <c r="B21" s="141">
        <f>7361359.52+291.66</f>
        <v>7361651.18</v>
      </c>
      <c r="C21" s="141">
        <v>1907579.36</v>
      </c>
      <c r="D21" s="43">
        <v>0</v>
      </c>
      <c r="E21" s="9">
        <f t="shared" si="3"/>
        <v>9269230.54</v>
      </c>
      <c r="F21" s="33"/>
      <c r="G21" s="35">
        <f>+N20</f>
        <v>1907579.36</v>
      </c>
      <c r="H21" s="145">
        <f t="shared" si="4"/>
        <v>7361651.179999999</v>
      </c>
      <c r="L21" s="15"/>
      <c r="M21" s="7"/>
      <c r="N21" s="7"/>
      <c r="O21" s="15">
        <f t="shared" si="0"/>
        <v>19</v>
      </c>
    </row>
    <row r="22" spans="1:15" ht="12.75">
      <c r="A22" s="15" t="s">
        <v>238</v>
      </c>
      <c r="B22" s="141">
        <v>27897.35</v>
      </c>
      <c r="C22" s="141">
        <v>0</v>
      </c>
      <c r="D22" s="43">
        <v>0</v>
      </c>
      <c r="E22" s="9">
        <f t="shared" si="3"/>
        <v>27897.35</v>
      </c>
      <c r="F22" s="33"/>
      <c r="G22" s="33">
        <f>+N13</f>
        <v>27897.35</v>
      </c>
      <c r="H22" s="145">
        <f t="shared" si="4"/>
        <v>0</v>
      </c>
      <c r="L22" s="15" t="s">
        <v>265</v>
      </c>
      <c r="M22" s="7"/>
      <c r="N22" s="7"/>
      <c r="O22" s="15">
        <f t="shared" si="0"/>
        <v>20</v>
      </c>
    </row>
    <row r="23" spans="1:15" ht="12.75">
      <c r="A23" s="15" t="s">
        <v>239</v>
      </c>
      <c r="B23" s="141">
        <v>14.2</v>
      </c>
      <c r="C23" s="141">
        <v>0</v>
      </c>
      <c r="D23" s="43">
        <v>0</v>
      </c>
      <c r="E23" s="9">
        <f t="shared" si="3"/>
        <v>14.2</v>
      </c>
      <c r="F23" s="33"/>
      <c r="G23" s="33"/>
      <c r="H23" s="145">
        <f t="shared" si="4"/>
        <v>14.2</v>
      </c>
      <c r="L23" s="15" t="s">
        <v>268</v>
      </c>
      <c r="M23" s="7"/>
      <c r="N23" s="7"/>
      <c r="O23" s="15">
        <f t="shared" si="0"/>
        <v>21</v>
      </c>
    </row>
    <row r="24" spans="1:15" ht="12.75">
      <c r="A24" s="15" t="s">
        <v>231</v>
      </c>
      <c r="B24" s="141">
        <v>33644.85</v>
      </c>
      <c r="C24" s="141">
        <v>31841.74</v>
      </c>
      <c r="D24" s="141">
        <v>2</v>
      </c>
      <c r="E24" s="9">
        <f t="shared" si="3"/>
        <v>65488.59</v>
      </c>
      <c r="F24" s="33"/>
      <c r="G24" s="33"/>
      <c r="H24" s="145">
        <f t="shared" si="4"/>
        <v>65488.59</v>
      </c>
      <c r="K24" s="6"/>
      <c r="L24" s="18"/>
      <c r="M24" s="19"/>
      <c r="N24" s="19"/>
      <c r="O24" s="15">
        <f t="shared" si="0"/>
        <v>22</v>
      </c>
    </row>
    <row r="25" spans="1:15" ht="12.75">
      <c r="A25" s="15"/>
      <c r="B25" s="51">
        <f>SUM(B17:B24)</f>
        <v>8146475.099999999</v>
      </c>
      <c r="C25" s="51">
        <f>SUM(C17:C24)</f>
        <v>2502329.5200000005</v>
      </c>
      <c r="D25" s="51">
        <f>SUM(D17:D24)</f>
        <v>2</v>
      </c>
      <c r="E25" s="214">
        <f t="shared" si="3"/>
        <v>10648806.62</v>
      </c>
      <c r="F25" s="33"/>
      <c r="G25" s="33"/>
      <c r="H25" s="30">
        <f>SUM(H17:H24)</f>
        <v>8713329.909999998</v>
      </c>
      <c r="K25" s="4">
        <v>4</v>
      </c>
      <c r="L25" s="15" t="s">
        <v>267</v>
      </c>
      <c r="M25" s="7"/>
      <c r="N25" s="7"/>
      <c r="O25" s="15">
        <f t="shared" si="0"/>
        <v>23</v>
      </c>
    </row>
    <row r="26" spans="1:15" ht="12.75">
      <c r="A26" s="15" t="s">
        <v>127</v>
      </c>
      <c r="B26" s="43"/>
      <c r="C26" s="43"/>
      <c r="D26" s="43"/>
      <c r="E26" s="27"/>
      <c r="F26" s="33"/>
      <c r="G26" s="33"/>
      <c r="H26" s="10"/>
      <c r="L26" s="15" t="s">
        <v>271</v>
      </c>
      <c r="M26" s="7"/>
      <c r="N26" s="7"/>
      <c r="O26" s="15">
        <f t="shared" si="0"/>
        <v>24</v>
      </c>
    </row>
    <row r="27" spans="1:15" ht="12.75">
      <c r="A27" s="15" t="s">
        <v>128</v>
      </c>
      <c r="B27" s="141">
        <v>593136.33</v>
      </c>
      <c r="C27" s="43">
        <v>0</v>
      </c>
      <c r="D27" s="43">
        <v>0</v>
      </c>
      <c r="E27" s="9">
        <f t="shared" si="3"/>
        <v>593136.33</v>
      </c>
      <c r="F27" s="33"/>
      <c r="G27" s="33"/>
      <c r="H27" s="145">
        <f>+E27-F27+G27</f>
        <v>593136.33</v>
      </c>
      <c r="L27" s="15"/>
      <c r="M27" s="7"/>
      <c r="N27" s="7"/>
      <c r="O27" s="15">
        <f t="shared" si="0"/>
        <v>25</v>
      </c>
    </row>
    <row r="28" spans="1:15" ht="12.75">
      <c r="A28" s="15" t="s">
        <v>174</v>
      </c>
      <c r="B28" s="141">
        <f>8142594.79+617.89+96246.02+101213.69</f>
        <v>8340672.39</v>
      </c>
      <c r="C28" s="141">
        <v>73691.59</v>
      </c>
      <c r="D28" s="141">
        <f>2809+393.75</f>
        <v>3202.75</v>
      </c>
      <c r="E28" s="9">
        <f t="shared" si="3"/>
        <v>8417566.73</v>
      </c>
      <c r="F28" s="33"/>
      <c r="G28" s="33"/>
      <c r="H28" s="145">
        <f aca="true" t="shared" si="5" ref="H28:H38">+E28-F28+G28</f>
        <v>8417566.73</v>
      </c>
      <c r="L28" s="15" t="s">
        <v>302</v>
      </c>
      <c r="M28" s="7"/>
      <c r="N28" s="7"/>
      <c r="O28" s="15">
        <f t="shared" si="0"/>
        <v>26</v>
      </c>
    </row>
    <row r="29" spans="1:15" ht="12.75">
      <c r="A29" s="15" t="s">
        <v>232</v>
      </c>
      <c r="B29" s="43">
        <v>0</v>
      </c>
      <c r="C29" s="141">
        <v>0</v>
      </c>
      <c r="D29" s="141">
        <v>0</v>
      </c>
      <c r="E29" s="9">
        <f t="shared" si="3"/>
        <v>0</v>
      </c>
      <c r="F29" s="33"/>
      <c r="G29" s="33"/>
      <c r="H29" s="145">
        <f t="shared" si="5"/>
        <v>0</v>
      </c>
      <c r="L29" s="15" t="s">
        <v>274</v>
      </c>
      <c r="M29" s="7"/>
      <c r="N29" s="7"/>
      <c r="O29" s="15">
        <f t="shared" si="0"/>
        <v>27</v>
      </c>
    </row>
    <row r="30" spans="1:15" ht="12.75">
      <c r="A30" s="15" t="s">
        <v>259</v>
      </c>
      <c r="B30" s="43">
        <v>0</v>
      </c>
      <c r="C30" s="141">
        <v>0</v>
      </c>
      <c r="D30" s="141">
        <v>11018.91</v>
      </c>
      <c r="E30" s="9">
        <f t="shared" si="3"/>
        <v>11018.91</v>
      </c>
      <c r="F30" s="33"/>
      <c r="G30" s="33"/>
      <c r="H30" s="145">
        <f t="shared" si="5"/>
        <v>11018.91</v>
      </c>
      <c r="K30" s="6"/>
      <c r="L30" s="18"/>
      <c r="M30" s="19"/>
      <c r="N30" s="19"/>
      <c r="O30" s="15">
        <f t="shared" si="0"/>
        <v>28</v>
      </c>
    </row>
    <row r="31" spans="1:15" ht="12.75">
      <c r="A31" s="15" t="s">
        <v>260</v>
      </c>
      <c r="B31" s="43">
        <v>0</v>
      </c>
      <c r="C31" s="141">
        <v>0</v>
      </c>
      <c r="D31" s="141">
        <v>27897.35</v>
      </c>
      <c r="E31" s="9">
        <f t="shared" si="3"/>
        <v>27897.35</v>
      </c>
      <c r="F31" s="33">
        <f>+M11</f>
        <v>27897.35</v>
      </c>
      <c r="G31" s="33"/>
      <c r="H31" s="145">
        <f t="shared" si="5"/>
        <v>0</v>
      </c>
      <c r="K31" s="4">
        <v>5</v>
      </c>
      <c r="L31" s="15" t="s">
        <v>275</v>
      </c>
      <c r="M31" s="9">
        <v>2000000</v>
      </c>
      <c r="N31" s="9"/>
      <c r="O31" s="15">
        <f t="shared" si="0"/>
        <v>29</v>
      </c>
    </row>
    <row r="32" spans="1:15" ht="12.75">
      <c r="A32" s="15" t="s">
        <v>233</v>
      </c>
      <c r="B32" s="141">
        <v>1907579.36</v>
      </c>
      <c r="C32" s="141">
        <v>0</v>
      </c>
      <c r="D32" s="141">
        <v>0</v>
      </c>
      <c r="E32" s="9">
        <f t="shared" si="3"/>
        <v>1907579.36</v>
      </c>
      <c r="F32" s="33">
        <f>+M19</f>
        <v>1907579.36</v>
      </c>
      <c r="G32" s="33"/>
      <c r="H32" s="145">
        <f t="shared" si="5"/>
        <v>0</v>
      </c>
      <c r="L32" s="15" t="s">
        <v>276</v>
      </c>
      <c r="M32" s="9"/>
      <c r="N32" s="9">
        <v>2000000</v>
      </c>
      <c r="O32" s="15">
        <f t="shared" si="0"/>
        <v>30</v>
      </c>
    </row>
    <row r="33" spans="1:15" ht="12.75">
      <c r="A33" s="15" t="s">
        <v>240</v>
      </c>
      <c r="B33" s="141">
        <f>28238.8+388706.34+167964.15</f>
        <v>584909.29</v>
      </c>
      <c r="C33" s="141">
        <f>71944.07+322.13</f>
        <v>72266.20000000001</v>
      </c>
      <c r="D33" s="141">
        <v>0</v>
      </c>
      <c r="E33" s="9">
        <f t="shared" si="3"/>
        <v>657175.49</v>
      </c>
      <c r="F33" s="31"/>
      <c r="G33" s="31"/>
      <c r="H33" s="145">
        <f t="shared" si="5"/>
        <v>657175.49</v>
      </c>
      <c r="L33" s="15"/>
      <c r="M33" s="7"/>
      <c r="N33" s="7"/>
      <c r="O33" s="15">
        <f t="shared" si="0"/>
        <v>31</v>
      </c>
    </row>
    <row r="34" spans="1:15" ht="12.75">
      <c r="A34" s="15" t="s">
        <v>244</v>
      </c>
      <c r="B34" s="43">
        <v>0</v>
      </c>
      <c r="C34" s="141">
        <v>0</v>
      </c>
      <c r="D34" s="141">
        <v>0</v>
      </c>
      <c r="E34" s="9">
        <f t="shared" si="3"/>
        <v>0</v>
      </c>
      <c r="F34" s="31"/>
      <c r="G34" s="31"/>
      <c r="H34" s="10">
        <f t="shared" si="5"/>
        <v>0</v>
      </c>
      <c r="L34" s="15" t="s">
        <v>277</v>
      </c>
      <c r="M34" s="7"/>
      <c r="N34" s="7"/>
      <c r="O34" s="15">
        <f t="shared" si="0"/>
        <v>32</v>
      </c>
    </row>
    <row r="35" spans="1:15" ht="12.75">
      <c r="A35" s="29" t="s">
        <v>129</v>
      </c>
      <c r="B35" s="141"/>
      <c r="C35" s="141">
        <v>0</v>
      </c>
      <c r="D35" s="43">
        <v>0</v>
      </c>
      <c r="E35" s="9">
        <f t="shared" si="3"/>
        <v>0</v>
      </c>
      <c r="F35" s="31"/>
      <c r="G35" s="31"/>
      <c r="H35" s="145">
        <f t="shared" si="5"/>
        <v>0</v>
      </c>
      <c r="L35" s="15" t="s">
        <v>285</v>
      </c>
      <c r="M35" s="7"/>
      <c r="N35" s="7"/>
      <c r="O35" s="15">
        <f t="shared" si="0"/>
        <v>33</v>
      </c>
    </row>
    <row r="36" spans="1:15" ht="12.75">
      <c r="A36" s="29" t="s">
        <v>80</v>
      </c>
      <c r="B36" s="43">
        <v>0</v>
      </c>
      <c r="C36" s="43">
        <v>0</v>
      </c>
      <c r="D36" s="43">
        <v>0</v>
      </c>
      <c r="E36" s="9">
        <f>SUM(B36:D36)</f>
        <v>0</v>
      </c>
      <c r="F36" s="31"/>
      <c r="G36" s="31"/>
      <c r="H36" s="145">
        <f t="shared" si="5"/>
        <v>0</v>
      </c>
      <c r="K36" s="6"/>
      <c r="L36" s="18"/>
      <c r="O36" s="15">
        <f t="shared" si="0"/>
        <v>34</v>
      </c>
    </row>
    <row r="37" spans="1:15" ht="12.75">
      <c r="A37" s="29" t="s">
        <v>175</v>
      </c>
      <c r="B37" s="141">
        <v>6195218.9</v>
      </c>
      <c r="C37" s="43">
        <v>0</v>
      </c>
      <c r="D37" s="43">
        <v>0</v>
      </c>
      <c r="E37" s="9">
        <f t="shared" si="3"/>
        <v>6195218.9</v>
      </c>
      <c r="F37" s="31"/>
      <c r="G37" s="31"/>
      <c r="H37" s="145">
        <f t="shared" si="5"/>
        <v>6195218.9</v>
      </c>
      <c r="K37" s="4"/>
      <c r="L37" s="29"/>
      <c r="M37" s="27"/>
      <c r="N37" s="27"/>
      <c r="O37" s="15">
        <f t="shared" si="0"/>
        <v>35</v>
      </c>
    </row>
    <row r="38" spans="1:15" ht="13.5" thickBot="1">
      <c r="A38" s="29" t="s">
        <v>131</v>
      </c>
      <c r="B38" s="141">
        <v>999180</v>
      </c>
      <c r="C38" s="43">
        <v>0</v>
      </c>
      <c r="D38" s="43">
        <v>0</v>
      </c>
      <c r="E38" s="9">
        <f t="shared" si="3"/>
        <v>999180</v>
      </c>
      <c r="F38" s="31"/>
      <c r="G38" s="31"/>
      <c r="H38" s="145">
        <f t="shared" si="5"/>
        <v>999180</v>
      </c>
      <c r="L38" s="29"/>
      <c r="M38" s="22">
        <f>SUM(M6:M37)</f>
        <v>5935478.71</v>
      </c>
      <c r="N38" s="22">
        <f>SUM(N6:N37)</f>
        <v>5935478.71</v>
      </c>
      <c r="O38" s="15">
        <f t="shared" si="0"/>
        <v>36</v>
      </c>
    </row>
    <row r="39" spans="1:15" ht="13.5" thickTop="1">
      <c r="A39" s="15"/>
      <c r="B39" s="51">
        <f>SUM(B27:B38)</f>
        <v>18620696.269999996</v>
      </c>
      <c r="C39" s="51">
        <f>SUM(C27:C38)</f>
        <v>145957.79</v>
      </c>
      <c r="D39" s="51">
        <f>SUM(D27:D38)</f>
        <v>42119.009999999995</v>
      </c>
      <c r="E39" s="214">
        <f>SUM(E27:E38)</f>
        <v>18808773.07</v>
      </c>
      <c r="F39" s="31"/>
      <c r="G39" s="31"/>
      <c r="H39" s="30">
        <f>SUM(H27:H38)</f>
        <v>16873296.36</v>
      </c>
      <c r="O39" s="15">
        <f t="shared" si="0"/>
        <v>37</v>
      </c>
    </row>
    <row r="40" spans="1:15" ht="12.75">
      <c r="A40" s="15" t="s">
        <v>257</v>
      </c>
      <c r="B40" s="43">
        <f>+B25-B39</f>
        <v>-10474221.169999998</v>
      </c>
      <c r="C40" s="43">
        <f>+C25-C39</f>
        <v>2356371.7300000004</v>
      </c>
      <c r="D40" s="43">
        <f>+D25-D39</f>
        <v>-42117.009999999995</v>
      </c>
      <c r="E40" s="9">
        <f>+E25-E39</f>
        <v>-8159966.450000001</v>
      </c>
      <c r="F40" s="31"/>
      <c r="G40" s="31"/>
      <c r="H40" s="9">
        <f>+H25-H39</f>
        <v>-8159966.450000001</v>
      </c>
      <c r="O40" s="15"/>
    </row>
    <row r="41" spans="1:15" ht="12.75">
      <c r="A41" s="15"/>
      <c r="B41" s="43"/>
      <c r="C41" s="56"/>
      <c r="D41" s="56"/>
      <c r="E41" s="9"/>
      <c r="F41" s="31"/>
      <c r="G41" s="31"/>
      <c r="H41" s="10"/>
      <c r="O41" s="15"/>
    </row>
    <row r="42" spans="1:15" ht="12.75">
      <c r="A42" s="15" t="s">
        <v>225</v>
      </c>
      <c r="B42" s="43"/>
      <c r="C42" s="56"/>
      <c r="D42" s="56"/>
      <c r="E42" s="9"/>
      <c r="F42" s="31"/>
      <c r="G42" s="31"/>
      <c r="H42" s="10"/>
      <c r="O42" s="15"/>
    </row>
    <row r="43" spans="1:15" ht="12.75">
      <c r="A43" s="47" t="s">
        <v>79</v>
      </c>
      <c r="B43" s="50">
        <v>0</v>
      </c>
      <c r="C43" s="43">
        <v>0</v>
      </c>
      <c r="D43" s="43">
        <v>0</v>
      </c>
      <c r="E43" s="19">
        <f>-SUM(B43:D43)</f>
        <v>0</v>
      </c>
      <c r="F43" s="31"/>
      <c r="G43" s="31"/>
      <c r="H43" s="10">
        <f>+E43+F43-G43</f>
        <v>0</v>
      </c>
      <c r="K43" s="6"/>
      <c r="O43" s="15"/>
    </row>
    <row r="44" spans="1:15" ht="12.75">
      <c r="A44" s="15"/>
      <c r="B44" s="51">
        <f>+B43</f>
        <v>0</v>
      </c>
      <c r="C44" s="51">
        <f>+C43</f>
        <v>0</v>
      </c>
      <c r="D44" s="51">
        <f>+D43</f>
        <v>0</v>
      </c>
      <c r="E44" s="214">
        <f>+E43</f>
        <v>0</v>
      </c>
      <c r="F44" s="31"/>
      <c r="G44" s="31"/>
      <c r="H44" s="30">
        <f>+H43</f>
        <v>0</v>
      </c>
      <c r="O44" s="15"/>
    </row>
    <row r="45" spans="1:15" ht="13.5" thickBot="1">
      <c r="A45" s="15"/>
      <c r="B45" s="54">
        <f>+B15+B40+B44</f>
        <v>2831321.8000000007</v>
      </c>
      <c r="C45" s="54">
        <f>+C15+C40+C44</f>
        <v>2356484.7300000004</v>
      </c>
      <c r="D45" s="54">
        <f>+D15+D40+D44</f>
        <v>-42117.009999999995</v>
      </c>
      <c r="E45" s="11">
        <f>+E15+E40+E44</f>
        <v>5145689.519999998</v>
      </c>
      <c r="F45" s="31"/>
      <c r="G45" s="31"/>
      <c r="H45" s="11">
        <f>+H15+H40+H44</f>
        <v>5145687.519999998</v>
      </c>
      <c r="O45" s="15"/>
    </row>
    <row r="46" spans="1:15" ht="13.5" thickTop="1">
      <c r="A46" s="15" t="s">
        <v>226</v>
      </c>
      <c r="B46" s="43"/>
      <c r="C46" s="56"/>
      <c r="D46" s="43"/>
      <c r="E46" s="9"/>
      <c r="F46" s="31"/>
      <c r="G46" s="31"/>
      <c r="H46" s="10"/>
      <c r="L46" s="15"/>
      <c r="M46" s="9"/>
      <c r="N46" s="9"/>
      <c r="O46" s="17"/>
    </row>
    <row r="47" spans="1:15" ht="12.75">
      <c r="A47" s="15" t="s">
        <v>234</v>
      </c>
      <c r="B47" s="56"/>
      <c r="C47" s="56"/>
      <c r="D47" s="43"/>
      <c r="E47" s="9"/>
      <c r="F47" s="31"/>
      <c r="G47" s="31"/>
      <c r="H47" s="10"/>
      <c r="L47" s="15"/>
      <c r="M47" s="9"/>
      <c r="N47" s="9"/>
      <c r="O47" s="17"/>
    </row>
    <row r="48" spans="1:15" ht="12.75">
      <c r="A48" s="15" t="s">
        <v>235</v>
      </c>
      <c r="B48" s="141">
        <v>24979500</v>
      </c>
      <c r="C48" s="141">
        <v>2000000</v>
      </c>
      <c r="D48" s="141">
        <v>2</v>
      </c>
      <c r="E48" s="9">
        <f>SUM(B48:D48)</f>
        <v>26979502</v>
      </c>
      <c r="F48" s="31">
        <f>+M6</f>
        <v>2000002</v>
      </c>
      <c r="G48" s="31"/>
      <c r="H48" s="145">
        <f>+E48-F48+G48</f>
        <v>24979500</v>
      </c>
      <c r="L48" s="15"/>
      <c r="M48" s="9"/>
      <c r="N48" s="9"/>
      <c r="O48" s="17"/>
    </row>
    <row r="49" spans="1:15" ht="12.75">
      <c r="A49" s="15" t="s">
        <v>236</v>
      </c>
      <c r="B49" s="43">
        <v>0</v>
      </c>
      <c r="C49" s="141">
        <v>0</v>
      </c>
      <c r="D49" s="141">
        <v>0</v>
      </c>
      <c r="E49" s="9">
        <f>SUM(B49:D49)</f>
        <v>0</v>
      </c>
      <c r="F49" s="31"/>
      <c r="G49" s="31"/>
      <c r="H49" s="145">
        <f>+E49-F49+G49</f>
        <v>0</v>
      </c>
      <c r="L49" s="15"/>
      <c r="M49" s="9"/>
      <c r="N49" s="9"/>
      <c r="O49" s="17"/>
    </row>
    <row r="50" spans="1:15" ht="12.75">
      <c r="A50" s="15" t="s">
        <v>227</v>
      </c>
      <c r="B50" s="43">
        <v>0</v>
      </c>
      <c r="C50" s="141">
        <v>0</v>
      </c>
      <c r="D50" s="141">
        <v>0</v>
      </c>
      <c r="E50" s="9">
        <f>SUM(B50:D50)</f>
        <v>0</v>
      </c>
      <c r="F50" s="31"/>
      <c r="G50" s="31"/>
      <c r="H50" s="145">
        <f>+E50-F50+G50</f>
        <v>0</v>
      </c>
      <c r="L50" s="15"/>
      <c r="M50" s="9"/>
      <c r="N50" s="9"/>
      <c r="O50" s="17"/>
    </row>
    <row r="51" spans="1:15" ht="12.75">
      <c r="A51" s="15" t="s">
        <v>228</v>
      </c>
      <c r="B51" s="141">
        <f>+B91</f>
        <v>-22148178.18</v>
      </c>
      <c r="C51" s="141">
        <f>+C91</f>
        <v>356485</v>
      </c>
      <c r="D51" s="141">
        <f>+D91</f>
        <v>-42119.25</v>
      </c>
      <c r="E51" s="9">
        <f>SUM(B51:D51)</f>
        <v>-21833812.43</v>
      </c>
      <c r="F51" s="31">
        <f>+F85</f>
        <v>0</v>
      </c>
      <c r="G51" s="31">
        <f>+G85</f>
        <v>2000000</v>
      </c>
      <c r="H51" s="145">
        <f>+E51-F51+G51</f>
        <v>-19833812.43</v>
      </c>
      <c r="I51" s="5"/>
      <c r="J51" s="5"/>
      <c r="L51" s="15"/>
      <c r="M51" s="9"/>
      <c r="N51" s="9"/>
      <c r="O51" s="17"/>
    </row>
    <row r="52" spans="1:23" ht="12.75">
      <c r="A52" s="15" t="s">
        <v>262</v>
      </c>
      <c r="B52" s="50">
        <v>0</v>
      </c>
      <c r="C52" s="215">
        <v>0</v>
      </c>
      <c r="D52" s="50">
        <v>0</v>
      </c>
      <c r="E52" s="19">
        <v>0</v>
      </c>
      <c r="F52" s="31"/>
      <c r="G52" s="31"/>
      <c r="H52" s="25">
        <f>+E52-F52+G52</f>
        <v>0</v>
      </c>
      <c r="L52" s="15"/>
      <c r="M52" s="9"/>
      <c r="N52" s="9"/>
      <c r="O52" s="17"/>
      <c r="P52" s="5"/>
      <c r="Q52" s="5"/>
      <c r="R52" s="5"/>
      <c r="S52" s="5"/>
      <c r="T52" s="5"/>
      <c r="U52" s="5"/>
      <c r="V52" s="5"/>
      <c r="W52" s="5"/>
    </row>
    <row r="53" spans="1:15" ht="12.75">
      <c r="A53" s="15"/>
      <c r="B53" s="43">
        <f>SUM(B48:B52)</f>
        <v>2831321.8200000003</v>
      </c>
      <c r="C53" s="43">
        <f>SUM(C48:C52)</f>
        <v>2356485</v>
      </c>
      <c r="D53" s="43">
        <f>SUM(D48:D52)</f>
        <v>-42117.25</v>
      </c>
      <c r="E53" s="9">
        <f>SUM(E48:E52)</f>
        <v>5145689.57</v>
      </c>
      <c r="F53" s="31"/>
      <c r="G53" s="31"/>
      <c r="H53" s="10">
        <f>SUM(H48:H52)</f>
        <v>5145687.57</v>
      </c>
      <c r="L53" s="15"/>
      <c r="M53" s="9"/>
      <c r="N53" s="9"/>
      <c r="O53" s="17"/>
    </row>
    <row r="54" spans="1:15" ht="12.75">
      <c r="A54" s="15" t="s">
        <v>93</v>
      </c>
      <c r="B54" s="43">
        <v>0</v>
      </c>
      <c r="C54" s="43">
        <v>0</v>
      </c>
      <c r="D54" s="57">
        <v>0</v>
      </c>
      <c r="E54" s="9">
        <v>0</v>
      </c>
      <c r="F54" s="31"/>
      <c r="G54" s="31"/>
      <c r="H54" s="10">
        <f>+E54-F54+G54</f>
        <v>0</v>
      </c>
      <c r="L54" s="15"/>
      <c r="M54" s="9"/>
      <c r="N54" s="9"/>
      <c r="O54" s="17"/>
    </row>
    <row r="55" spans="1:15" ht="13.5" thickBot="1">
      <c r="A55" s="15" t="s">
        <v>304</v>
      </c>
      <c r="B55" s="54">
        <f>SUM(B53:B54)</f>
        <v>2831321.8200000003</v>
      </c>
      <c r="C55" s="54">
        <f>SUM(C53:C54)</f>
        <v>2356485</v>
      </c>
      <c r="D55" s="54">
        <f>SUM(D53:D54)</f>
        <v>-42117.25</v>
      </c>
      <c r="E55" s="11">
        <f>SUM(E53:E54)</f>
        <v>5145689.57</v>
      </c>
      <c r="F55" s="34">
        <f>SUM(F7:F54)</f>
        <v>5935478.71</v>
      </c>
      <c r="G55" s="34">
        <f>SUM(G7:G54)</f>
        <v>5935478.710000001</v>
      </c>
      <c r="H55" s="12">
        <f>SUM(H53:H54)</f>
        <v>5145687.57</v>
      </c>
      <c r="L55" s="15"/>
      <c r="M55" s="9"/>
      <c r="N55" s="9"/>
      <c r="O55" s="17"/>
    </row>
    <row r="56" spans="1:15" ht="13.5" thickTop="1">
      <c r="A56" s="15"/>
      <c r="B56" s="194">
        <f>+B45-B55</f>
        <v>-0.019999999552965164</v>
      </c>
      <c r="C56" s="194">
        <f>+C45-C55</f>
        <v>-0.26999999955296516</v>
      </c>
      <c r="D56" s="194">
        <f>+D45-D55</f>
        <v>0.2400000000052387</v>
      </c>
      <c r="E56" s="193">
        <f>+E45-E55</f>
        <v>-0.05000000260770321</v>
      </c>
      <c r="F56" s="9"/>
      <c r="G56" s="9"/>
      <c r="H56" s="10">
        <f>+H45-H55</f>
        <v>-0.05000000260770321</v>
      </c>
      <c r="L56" s="15"/>
      <c r="M56" s="9"/>
      <c r="N56" s="9"/>
      <c r="O56" s="17"/>
    </row>
    <row r="57" spans="1:15" ht="12.75">
      <c r="A57" s="15"/>
      <c r="B57" s="195"/>
      <c r="C57" s="195"/>
      <c r="D57" s="195"/>
      <c r="E57" s="195"/>
      <c r="F57" s="141"/>
      <c r="G57" s="141"/>
      <c r="H57" s="141"/>
      <c r="L57" s="15"/>
      <c r="M57" s="9"/>
      <c r="N57" s="9"/>
      <c r="O57" s="17"/>
    </row>
    <row r="58" spans="1:15" ht="12.75">
      <c r="A58" s="15" t="s">
        <v>132</v>
      </c>
      <c r="B58" s="196"/>
      <c r="C58" s="197"/>
      <c r="D58" s="197"/>
      <c r="E58" s="197"/>
      <c r="F58" s="37"/>
      <c r="G58" s="37"/>
      <c r="H58" s="15"/>
      <c r="L58" s="15"/>
      <c r="M58" s="9"/>
      <c r="N58" s="9"/>
      <c r="O58" s="17"/>
    </row>
    <row r="59" spans="1:15" ht="12.75">
      <c r="A59" s="15" t="s">
        <v>133</v>
      </c>
      <c r="B59" s="196"/>
      <c r="C59" s="197"/>
      <c r="D59" s="197"/>
      <c r="E59" s="197"/>
      <c r="F59" s="15"/>
      <c r="G59" s="15"/>
      <c r="H59" s="15"/>
      <c r="L59" s="15"/>
      <c r="M59" s="9"/>
      <c r="N59" s="9"/>
      <c r="O59" s="17"/>
    </row>
    <row r="60" spans="1:15" ht="12.75">
      <c r="A60" s="15" t="e">
        <f>+#REF!</f>
        <v>#REF!</v>
      </c>
      <c r="B60" s="196"/>
      <c r="C60" s="198"/>
      <c r="D60" s="198"/>
      <c r="E60" s="197"/>
      <c r="F60" s="15"/>
      <c r="G60" s="15"/>
      <c r="H60" s="16" t="s">
        <v>84</v>
      </c>
      <c r="L60" s="15"/>
      <c r="M60" s="9"/>
      <c r="N60" s="9"/>
      <c r="O60" s="17"/>
    </row>
    <row r="61" spans="1:15" ht="12.75">
      <c r="A61" s="15"/>
      <c r="B61" s="199" t="s">
        <v>85</v>
      </c>
      <c r="C61" s="199" t="s">
        <v>86</v>
      </c>
      <c r="D61" s="199" t="s">
        <v>87</v>
      </c>
      <c r="E61" s="200" t="s">
        <v>88</v>
      </c>
      <c r="F61" s="1" t="s">
        <v>89</v>
      </c>
      <c r="G61" s="1" t="s">
        <v>90</v>
      </c>
      <c r="H61" s="1" t="s">
        <v>134</v>
      </c>
      <c r="L61" s="15"/>
      <c r="M61" s="9"/>
      <c r="N61" s="9"/>
      <c r="O61" s="17"/>
    </row>
    <row r="62" spans="1:15" ht="12.75">
      <c r="A62" s="15"/>
      <c r="B62" s="201" t="s">
        <v>92</v>
      </c>
      <c r="C62" s="201" t="s">
        <v>92</v>
      </c>
      <c r="D62" s="201" t="s">
        <v>92</v>
      </c>
      <c r="E62" s="198" t="s">
        <v>92</v>
      </c>
      <c r="F62" s="16" t="s">
        <v>92</v>
      </c>
      <c r="G62" s="16" t="s">
        <v>92</v>
      </c>
      <c r="H62" s="16" t="s">
        <v>92</v>
      </c>
      <c r="L62" s="15"/>
      <c r="M62" s="9"/>
      <c r="N62" s="9"/>
      <c r="O62" s="17"/>
    </row>
    <row r="63" spans="1:15" ht="13.5" thickBot="1">
      <c r="A63" s="15" t="s">
        <v>135</v>
      </c>
      <c r="B63" s="55">
        <v>0</v>
      </c>
      <c r="C63" s="55">
        <v>0</v>
      </c>
      <c r="D63" s="55">
        <v>0</v>
      </c>
      <c r="E63" s="22">
        <f>SUM(B63:D63)</f>
        <v>0</v>
      </c>
      <c r="F63" s="8"/>
      <c r="G63" s="7"/>
      <c r="H63" s="23">
        <f>+E63+F63-G63</f>
        <v>0</v>
      </c>
      <c r="L63" s="15"/>
      <c r="M63" s="9"/>
      <c r="N63" s="9"/>
      <c r="O63" s="17"/>
    </row>
    <row r="64" spans="1:15" ht="13.5" thickTop="1">
      <c r="A64" s="15"/>
      <c r="B64" s="48"/>
      <c r="C64" s="48"/>
      <c r="D64" s="48"/>
      <c r="E64" s="7"/>
      <c r="F64" s="8"/>
      <c r="G64" s="7"/>
      <c r="H64" s="10"/>
      <c r="L64" s="15"/>
      <c r="M64" s="9"/>
      <c r="N64" s="9"/>
      <c r="O64" s="17"/>
    </row>
    <row r="65" spans="1:15" ht="12.75">
      <c r="A65" s="47" t="e">
        <f>+#REF!</f>
        <v>#REF!</v>
      </c>
      <c r="B65" s="53">
        <f>-385681-619.65-16666.68-1</f>
        <v>-402968.33</v>
      </c>
      <c r="C65" s="53">
        <v>-26839</v>
      </c>
      <c r="D65" s="53">
        <v>-1812.25</v>
      </c>
      <c r="E65" s="10">
        <f>SUM(B65:D65)</f>
        <v>-431619.58</v>
      </c>
      <c r="F65" s="8"/>
      <c r="G65" s="7"/>
      <c r="H65" s="8">
        <f>+E65-F65+G65</f>
        <v>-431619.58</v>
      </c>
      <c r="L65" s="15"/>
      <c r="M65" s="9"/>
      <c r="N65" s="9"/>
      <c r="O65" s="17"/>
    </row>
    <row r="66" spans="1:15" ht="12.75">
      <c r="A66" s="47"/>
      <c r="B66" s="53"/>
      <c r="C66" s="53"/>
      <c r="D66" s="53"/>
      <c r="E66" s="10">
        <f>SUM(B66:D66)</f>
        <v>0</v>
      </c>
      <c r="F66" s="8"/>
      <c r="G66" s="7"/>
      <c r="H66" s="8"/>
      <c r="L66" s="15"/>
      <c r="M66" s="9"/>
      <c r="N66" s="9"/>
      <c r="O66" s="17"/>
    </row>
    <row r="67" spans="1:15" ht="12.75">
      <c r="A67" s="47" t="e">
        <f>+#REF!</f>
        <v>#REF!</v>
      </c>
      <c r="B67" s="53">
        <v>27651.41</v>
      </c>
      <c r="C67" s="53">
        <v>0</v>
      </c>
      <c r="D67" s="53">
        <v>0</v>
      </c>
      <c r="E67" s="10">
        <f>SUM(B67:D67)</f>
        <v>27651.41</v>
      </c>
      <c r="F67" s="8"/>
      <c r="G67" s="7"/>
      <c r="H67" s="8">
        <f>+E67-F67+G67</f>
        <v>27651.41</v>
      </c>
      <c r="L67" s="15"/>
      <c r="M67" s="9"/>
      <c r="N67" s="9"/>
      <c r="O67" s="17"/>
    </row>
    <row r="68" spans="1:15" ht="12.75">
      <c r="A68" s="47"/>
      <c r="B68" s="53"/>
      <c r="C68" s="53"/>
      <c r="D68" s="53"/>
      <c r="E68" s="10"/>
      <c r="F68" s="8"/>
      <c r="G68" s="7"/>
      <c r="H68" s="8"/>
      <c r="L68" s="15"/>
      <c r="M68" s="9"/>
      <c r="N68" s="9"/>
      <c r="O68" s="17"/>
    </row>
    <row r="69" spans="1:15" ht="12.75">
      <c r="A69" s="47" t="e">
        <f>+#REF!</f>
        <v>#REF!</v>
      </c>
      <c r="B69" s="216">
        <v>-449699.26</v>
      </c>
      <c r="C69" s="216">
        <v>0</v>
      </c>
      <c r="D69" s="216">
        <v>0</v>
      </c>
      <c r="E69" s="25">
        <f>SUM(B69:D69)</f>
        <v>-449699.26</v>
      </c>
      <c r="F69" s="8"/>
      <c r="G69" s="7"/>
      <c r="H69" s="25">
        <f>+E69-F69+G69</f>
        <v>-449699.26</v>
      </c>
      <c r="L69" s="15"/>
      <c r="M69" s="9"/>
      <c r="N69" s="9"/>
      <c r="O69" s="17"/>
    </row>
    <row r="70" spans="1:15" ht="12.75">
      <c r="A70" s="47"/>
      <c r="B70" s="48"/>
      <c r="C70" s="48"/>
      <c r="D70" s="48"/>
      <c r="E70" s="7"/>
      <c r="F70" s="8"/>
      <c r="G70" s="7"/>
      <c r="H70" s="10"/>
      <c r="L70" s="15"/>
      <c r="M70" s="9"/>
      <c r="N70" s="9"/>
      <c r="O70" s="17"/>
    </row>
    <row r="71" spans="1:15" ht="12.75">
      <c r="A71" s="47" t="e">
        <f>+#REF!</f>
        <v>#REF!</v>
      </c>
      <c r="B71" s="43">
        <f>SUM(B63:B69)</f>
        <v>-825016.18</v>
      </c>
      <c r="C71" s="43">
        <f>SUM(C63:C69)</f>
        <v>-26839</v>
      </c>
      <c r="D71" s="43">
        <f>SUM(D63:D69)</f>
        <v>-1812.25</v>
      </c>
      <c r="E71" s="7">
        <f>SUM(B71:D71)</f>
        <v>-853667.43</v>
      </c>
      <c r="F71" s="8"/>
      <c r="G71" s="7"/>
      <c r="H71" s="8">
        <f>+E71-F71+G71</f>
        <v>-853667.43</v>
      </c>
      <c r="L71" s="15"/>
      <c r="M71" s="9"/>
      <c r="N71" s="9"/>
      <c r="O71" s="17"/>
    </row>
    <row r="72" spans="1:15" ht="12.75">
      <c r="A72" s="15"/>
      <c r="B72" s="48"/>
      <c r="C72" s="217"/>
      <c r="D72" s="48"/>
      <c r="E72" s="7"/>
      <c r="F72" s="8"/>
      <c r="G72" s="7"/>
      <c r="H72" s="7"/>
      <c r="L72" s="15"/>
      <c r="M72" s="9"/>
      <c r="N72" s="9"/>
      <c r="O72" s="17"/>
    </row>
    <row r="73" spans="1:15" ht="12.75">
      <c r="A73" s="15" t="s">
        <v>136</v>
      </c>
      <c r="B73" s="50">
        <v>0</v>
      </c>
      <c r="C73" s="50">
        <v>0</v>
      </c>
      <c r="D73" s="50">
        <v>0</v>
      </c>
      <c r="E73" s="19">
        <v>0</v>
      </c>
      <c r="F73" s="8"/>
      <c r="G73" s="7"/>
      <c r="H73" s="19">
        <v>0</v>
      </c>
      <c r="L73" s="15"/>
      <c r="M73" s="9"/>
      <c r="N73" s="9"/>
      <c r="O73" s="17"/>
    </row>
    <row r="74" spans="1:15" ht="12.75">
      <c r="A74" s="15"/>
      <c r="B74" s="43"/>
      <c r="C74" s="56"/>
      <c r="D74" s="43"/>
      <c r="E74" s="9"/>
      <c r="F74" s="8"/>
      <c r="G74" s="7"/>
      <c r="H74" s="7"/>
      <c r="L74" s="15"/>
      <c r="M74" s="9"/>
      <c r="N74" s="9"/>
      <c r="O74" s="17"/>
    </row>
    <row r="75" spans="1:15" ht="12.75">
      <c r="A75" s="15" t="s">
        <v>137</v>
      </c>
      <c r="B75" s="218">
        <f>B71-B73</f>
        <v>-825016.18</v>
      </c>
      <c r="C75" s="218">
        <f>C71-C73</f>
        <v>-26839</v>
      </c>
      <c r="D75" s="218">
        <f>D71-D73</f>
        <v>-1812.25</v>
      </c>
      <c r="E75" s="7">
        <f>SUM(B75:D75)</f>
        <v>-853667.43</v>
      </c>
      <c r="F75" s="8"/>
      <c r="G75" s="7"/>
      <c r="H75" s="8">
        <f>+H71-H73</f>
        <v>-853667.43</v>
      </c>
      <c r="L75" s="15"/>
      <c r="M75" s="9"/>
      <c r="N75" s="9"/>
      <c r="O75" s="17"/>
    </row>
    <row r="76" spans="1:15" ht="12.75">
      <c r="A76" s="15"/>
      <c r="B76" s="48"/>
      <c r="C76" s="217"/>
      <c r="D76" s="56"/>
      <c r="E76" s="7"/>
      <c r="F76" s="8"/>
      <c r="G76" s="7"/>
      <c r="H76" s="7"/>
      <c r="K76" s="26"/>
      <c r="L76" s="17"/>
      <c r="M76" s="9"/>
      <c r="N76" s="9"/>
      <c r="O76" s="17"/>
    </row>
    <row r="77" spans="1:15" ht="12.75">
      <c r="A77" s="15" t="s">
        <v>93</v>
      </c>
      <c r="B77" s="50">
        <v>0</v>
      </c>
      <c r="C77" s="219">
        <v>0</v>
      </c>
      <c r="D77" s="57">
        <v>0</v>
      </c>
      <c r="E77" s="19">
        <v>0</v>
      </c>
      <c r="F77" s="8"/>
      <c r="G77" s="7"/>
      <c r="H77" s="25">
        <f>+E77+F77-G77</f>
        <v>0</v>
      </c>
      <c r="L77" s="15"/>
      <c r="M77" s="9"/>
      <c r="N77" s="9"/>
      <c r="O77" s="17"/>
    </row>
    <row r="78" spans="1:15" ht="12.75">
      <c r="A78" s="15"/>
      <c r="B78" s="43"/>
      <c r="C78" s="220"/>
      <c r="D78" s="56"/>
      <c r="E78" s="9"/>
      <c r="F78" s="8"/>
      <c r="G78" s="7"/>
      <c r="H78" s="9"/>
      <c r="L78" s="15"/>
      <c r="M78" s="9"/>
      <c r="N78" s="9"/>
      <c r="O78" s="17"/>
    </row>
    <row r="79" spans="1:15" ht="12.75">
      <c r="A79" s="15" t="s">
        <v>138</v>
      </c>
      <c r="B79" s="48">
        <f>B75-B77</f>
        <v>-825016.18</v>
      </c>
      <c r="C79" s="48">
        <f>C75-C77</f>
        <v>-26839</v>
      </c>
      <c r="D79" s="48">
        <f>D75-D77</f>
        <v>-1812.25</v>
      </c>
      <c r="E79" s="7">
        <f>E75-E77</f>
        <v>-853667.43</v>
      </c>
      <c r="F79" s="8"/>
      <c r="G79" s="7"/>
      <c r="H79" s="8">
        <f>+H75-H77</f>
        <v>-853667.43</v>
      </c>
      <c r="L79" s="15"/>
      <c r="M79" s="9"/>
      <c r="N79" s="9"/>
      <c r="O79" s="17"/>
    </row>
    <row r="80" spans="1:15" ht="12.75">
      <c r="A80" s="15"/>
      <c r="B80" s="48"/>
      <c r="C80" s="217"/>
      <c r="D80" s="56"/>
      <c r="E80" s="7"/>
      <c r="F80" s="8"/>
      <c r="G80" s="7"/>
      <c r="H80" s="7"/>
      <c r="L80" s="15"/>
      <c r="M80" s="9"/>
      <c r="N80" s="9"/>
      <c r="O80" s="17"/>
    </row>
    <row r="81" spans="1:15" ht="12.75">
      <c r="A81" s="15" t="s">
        <v>443</v>
      </c>
      <c r="B81" s="50">
        <v>0</v>
      </c>
      <c r="C81" s="57">
        <f>C89</f>
        <v>0</v>
      </c>
      <c r="D81" s="219">
        <v>0</v>
      </c>
      <c r="E81" s="19">
        <v>0</v>
      </c>
      <c r="F81" s="8"/>
      <c r="G81" s="8"/>
      <c r="H81" s="25">
        <f>+E81+F81-G81</f>
        <v>0</v>
      </c>
      <c r="L81" s="15"/>
      <c r="M81" s="9"/>
      <c r="N81" s="9"/>
      <c r="O81" s="17"/>
    </row>
    <row r="82" spans="1:15" ht="12.75">
      <c r="A82" s="15"/>
      <c r="B82" s="43"/>
      <c r="C82" s="56"/>
      <c r="D82" s="220"/>
      <c r="E82" s="9"/>
      <c r="F82" s="8"/>
      <c r="G82" s="8"/>
      <c r="H82" s="10"/>
      <c r="L82" s="15"/>
      <c r="M82" s="9"/>
      <c r="N82" s="9"/>
      <c r="O82" s="17"/>
    </row>
    <row r="83" spans="1:15" ht="12.75">
      <c r="A83" s="15" t="s">
        <v>158</v>
      </c>
      <c r="B83" s="218">
        <f>B79-B81</f>
        <v>-825016.18</v>
      </c>
      <c r="C83" s="218">
        <f>C79-C81</f>
        <v>-26839</v>
      </c>
      <c r="D83" s="218">
        <f>D79-D81</f>
        <v>-1812.25</v>
      </c>
      <c r="E83" s="7">
        <f>SUM(B83:D83)</f>
        <v>-853667.43</v>
      </c>
      <c r="F83" s="8"/>
      <c r="G83" s="8"/>
      <c r="H83" s="8">
        <f>+H79-H81</f>
        <v>-853667.43</v>
      </c>
      <c r="L83" s="15"/>
      <c r="M83" s="9"/>
      <c r="N83" s="9"/>
      <c r="O83" s="17"/>
    </row>
    <row r="84" spans="1:15" ht="12.75">
      <c r="A84" s="15"/>
      <c r="B84" s="48"/>
      <c r="C84" s="217"/>
      <c r="D84" s="56"/>
      <c r="E84" s="7"/>
      <c r="F84" s="8"/>
      <c r="G84" s="8"/>
      <c r="H84" s="8">
        <f>+E84+F84-G84</f>
        <v>0</v>
      </c>
      <c r="L84" s="15"/>
      <c r="M84" s="5"/>
      <c r="N84" s="9"/>
      <c r="O84" s="17"/>
    </row>
    <row r="85" spans="1:15" ht="12.75">
      <c r="A85" s="15" t="s">
        <v>261</v>
      </c>
      <c r="B85" s="221">
        <f>+'[2]equity'!$H$78</f>
        <v>-21323162</v>
      </c>
      <c r="C85" s="221">
        <f>+'[3]equity'!$H$30</f>
        <v>383324</v>
      </c>
      <c r="D85" s="221">
        <v>-40307</v>
      </c>
      <c r="E85" s="221">
        <f>SUM(B85:D85)</f>
        <v>-20980145</v>
      </c>
      <c r="F85" s="10"/>
      <c r="G85" s="10">
        <f>+N32</f>
        <v>2000000</v>
      </c>
      <c r="H85" s="25">
        <f>+E85-F85+G85</f>
        <v>-18980145</v>
      </c>
      <c r="L85" s="15"/>
      <c r="M85" s="5"/>
      <c r="N85" s="9"/>
      <c r="O85" s="17"/>
    </row>
    <row r="86" spans="1:15" ht="12.75">
      <c r="A86" s="15"/>
      <c r="B86" s="47"/>
      <c r="C86" s="47"/>
      <c r="D86" s="56"/>
      <c r="E86" s="7"/>
      <c r="F86" s="10"/>
      <c r="G86" s="9"/>
      <c r="H86" s="7"/>
      <c r="M86" s="5"/>
      <c r="N86" s="5"/>
      <c r="O86" s="17"/>
    </row>
    <row r="87" spans="1:15" ht="12.75">
      <c r="A87" s="15" t="s">
        <v>159</v>
      </c>
      <c r="B87" s="217">
        <f>+B83+B85</f>
        <v>-22148178.18</v>
      </c>
      <c r="C87" s="217">
        <f>+C83+C85</f>
        <v>356485</v>
      </c>
      <c r="D87" s="217">
        <f>+D83+D85</f>
        <v>-42119.25</v>
      </c>
      <c r="E87" s="7">
        <f>SUM(B87:D87)</f>
        <v>-21833812.43</v>
      </c>
      <c r="F87" s="10"/>
      <c r="G87" s="9"/>
      <c r="H87" s="8">
        <f>+H83+H85</f>
        <v>-19833812.43</v>
      </c>
      <c r="J87" s="13"/>
      <c r="L87" s="15"/>
      <c r="M87" s="9"/>
      <c r="N87" s="9"/>
      <c r="O87" s="17"/>
    </row>
    <row r="88" spans="1:15" ht="12.75">
      <c r="A88" s="15"/>
      <c r="B88" s="217"/>
      <c r="C88" s="217"/>
      <c r="D88" s="56"/>
      <c r="E88" s="7"/>
      <c r="F88" s="8"/>
      <c r="G88" s="7"/>
      <c r="H88" s="8"/>
      <c r="L88" s="15"/>
      <c r="M88" s="9"/>
      <c r="N88" s="9"/>
      <c r="O88" s="17"/>
    </row>
    <row r="89" spans="1:15" ht="12.75">
      <c r="A89" s="15" t="s">
        <v>160</v>
      </c>
      <c r="B89" s="43">
        <v>0</v>
      </c>
      <c r="C89" s="222">
        <v>0</v>
      </c>
      <c r="D89" s="220">
        <v>0</v>
      </c>
      <c r="E89" s="9">
        <v>0</v>
      </c>
      <c r="F89" s="10"/>
      <c r="G89" s="9"/>
      <c r="H89" s="10">
        <f>+E89+F89-G89</f>
        <v>0</v>
      </c>
      <c r="L89" s="15"/>
      <c r="M89" s="24"/>
      <c r="N89" s="9"/>
      <c r="O89" s="17"/>
    </row>
    <row r="90" spans="1:15" ht="12.75">
      <c r="A90" s="15"/>
      <c r="B90" s="43"/>
      <c r="C90" s="222"/>
      <c r="D90" s="220"/>
      <c r="E90" s="9"/>
      <c r="F90" s="8"/>
      <c r="G90" s="7"/>
      <c r="H90" s="10"/>
      <c r="L90" s="15"/>
      <c r="M90" s="9"/>
      <c r="N90" s="9"/>
      <c r="O90" s="17"/>
    </row>
    <row r="91" spans="1:15" ht="13.5" thickBot="1">
      <c r="A91" s="15" t="s">
        <v>161</v>
      </c>
      <c r="B91" s="223">
        <f>B87+B89</f>
        <v>-22148178.18</v>
      </c>
      <c r="C91" s="223">
        <f>C87+C89</f>
        <v>356485</v>
      </c>
      <c r="D91" s="223">
        <f>D87+D89</f>
        <v>-42119.25</v>
      </c>
      <c r="E91" s="11">
        <f>SUM(B91:D91)</f>
        <v>-21833812.43</v>
      </c>
      <c r="F91" s="12">
        <f>SUM(F71:F90)</f>
        <v>0</v>
      </c>
      <c r="G91" s="11">
        <f>SUM(G71:G90)</f>
        <v>2000000</v>
      </c>
      <c r="H91" s="12">
        <f>+H87+H89</f>
        <v>-19833812.43</v>
      </c>
      <c r="O91" s="15"/>
    </row>
    <row r="92" spans="1:15" ht="13.5" thickTop="1">
      <c r="A92" s="133" t="s">
        <v>315</v>
      </c>
      <c r="B92" s="224"/>
      <c r="C92" s="225"/>
      <c r="D92" s="225"/>
      <c r="E92" s="225"/>
      <c r="N92" s="7"/>
      <c r="O92" s="15"/>
    </row>
    <row r="93" spans="1:15" ht="12.75">
      <c r="A93" s="134" t="s">
        <v>287</v>
      </c>
      <c r="B93" s="224">
        <f>451221.92-63.02-60.43-54.47-1344.74</f>
        <v>449699.26</v>
      </c>
      <c r="C93" s="225"/>
      <c r="D93" s="225">
        <v>0</v>
      </c>
      <c r="E93" s="225">
        <f aca="true" t="shared" si="6" ref="E93:E106">SUM(B93:D93)</f>
        <v>449699.26</v>
      </c>
      <c r="K93" s="14"/>
      <c r="L93" s="15"/>
      <c r="O93" s="7"/>
    </row>
    <row r="94" spans="1:5" ht="12.75">
      <c r="A94" s="134" t="s">
        <v>432</v>
      </c>
      <c r="B94" s="226">
        <v>27651.41</v>
      </c>
      <c r="C94" s="225"/>
      <c r="D94" s="225">
        <v>0</v>
      </c>
      <c r="E94" s="225">
        <f t="shared" si="6"/>
        <v>27651.41</v>
      </c>
    </row>
    <row r="95" spans="1:5" ht="12.75">
      <c r="A95" s="134"/>
      <c r="B95" s="227"/>
      <c r="C95" s="228"/>
      <c r="D95" s="225"/>
      <c r="E95" s="225"/>
    </row>
    <row r="96" spans="1:5" ht="12.75">
      <c r="A96" s="133" t="s">
        <v>337</v>
      </c>
      <c r="B96" s="224"/>
      <c r="C96" s="225"/>
      <c r="D96" s="225"/>
      <c r="E96" s="225"/>
    </row>
    <row r="97" spans="1:5" ht="12.75">
      <c r="A97" s="134" t="s">
        <v>338</v>
      </c>
      <c r="B97" s="224"/>
      <c r="C97" s="225"/>
      <c r="D97" s="225"/>
      <c r="E97" s="225">
        <f t="shared" si="6"/>
        <v>0</v>
      </c>
    </row>
    <row r="98" spans="1:5" ht="12.75">
      <c r="A98" s="134" t="s">
        <v>339</v>
      </c>
      <c r="B98" s="224"/>
      <c r="C98" s="225"/>
      <c r="D98" s="225"/>
      <c r="E98" s="225">
        <f t="shared" si="6"/>
        <v>0</v>
      </c>
    </row>
    <row r="99" spans="1:5" ht="12.75">
      <c r="A99" s="135" t="s">
        <v>455</v>
      </c>
      <c r="B99" s="224">
        <v>13000</v>
      </c>
      <c r="C99" s="225"/>
      <c r="D99" s="225">
        <v>0</v>
      </c>
      <c r="E99" s="225">
        <f t="shared" si="6"/>
        <v>13000</v>
      </c>
    </row>
    <row r="100" spans="1:5" ht="12.75">
      <c r="A100" s="135" t="s">
        <v>456</v>
      </c>
      <c r="B100" s="224">
        <v>2</v>
      </c>
      <c r="C100" s="225"/>
      <c r="D100" s="225">
        <v>0</v>
      </c>
      <c r="E100" s="225">
        <f t="shared" si="6"/>
        <v>2</v>
      </c>
    </row>
    <row r="101" spans="1:5" ht="12.75">
      <c r="A101" s="135" t="s">
        <v>457</v>
      </c>
      <c r="B101" s="224">
        <v>12998</v>
      </c>
      <c r="C101" s="225"/>
      <c r="D101" s="225">
        <v>0</v>
      </c>
      <c r="E101" s="225">
        <f t="shared" si="6"/>
        <v>12998</v>
      </c>
    </row>
    <row r="102" spans="1:5" ht="12.75">
      <c r="A102" s="134"/>
      <c r="B102" s="224"/>
      <c r="C102" s="225"/>
      <c r="D102" s="225"/>
      <c r="E102" s="225"/>
    </row>
    <row r="103" spans="1:5" ht="12.75">
      <c r="A103" s="133" t="s">
        <v>313</v>
      </c>
      <c r="B103" s="224"/>
      <c r="C103" s="225"/>
      <c r="D103" s="225"/>
      <c r="E103" s="225"/>
    </row>
    <row r="104" spans="1:5" ht="12.75">
      <c r="A104" s="134" t="s">
        <v>300</v>
      </c>
      <c r="B104" s="224"/>
      <c r="C104" s="225"/>
      <c r="D104" s="225"/>
      <c r="E104" s="225"/>
    </row>
    <row r="105" spans="1:5" ht="12.75">
      <c r="A105" s="135" t="s">
        <v>374</v>
      </c>
      <c r="B105" s="224">
        <f>80000+80000+150000</f>
        <v>310000</v>
      </c>
      <c r="C105" s="225"/>
      <c r="D105" s="225"/>
      <c r="E105" s="225">
        <f t="shared" si="6"/>
        <v>310000</v>
      </c>
    </row>
    <row r="106" spans="1:5" ht="12.75">
      <c r="A106" s="135" t="s">
        <v>375</v>
      </c>
      <c r="B106" s="224"/>
      <c r="C106" s="225"/>
      <c r="D106" s="225"/>
      <c r="E106" s="225">
        <f t="shared" si="6"/>
        <v>0</v>
      </c>
    </row>
    <row r="107" spans="1:5" ht="13.5" thickBot="1">
      <c r="A107" s="134"/>
      <c r="B107" s="229">
        <f>SUM(B105:B106)</f>
        <v>310000</v>
      </c>
      <c r="C107" s="230">
        <f>SUM(C105:C106)</f>
        <v>0</v>
      </c>
      <c r="D107" s="230">
        <f>SUM(D105:D106)</f>
        <v>0</v>
      </c>
      <c r="E107" s="230">
        <f>SUM(E105:E106)</f>
        <v>310000</v>
      </c>
    </row>
    <row r="108" spans="1:5" ht="13.5" thickTop="1">
      <c r="A108" s="134"/>
      <c r="B108" s="224"/>
      <c r="C108" s="225"/>
      <c r="D108" s="225"/>
      <c r="E108" s="225"/>
    </row>
    <row r="109" spans="1:5" ht="12.75">
      <c r="A109" s="134" t="s">
        <v>301</v>
      </c>
      <c r="B109" s="224"/>
      <c r="C109" s="225"/>
      <c r="D109" s="225"/>
      <c r="E109" s="225"/>
    </row>
    <row r="110" spans="1:5" ht="12.75">
      <c r="A110" s="135" t="s">
        <v>374</v>
      </c>
      <c r="B110" s="224">
        <f>51717.47+101555.72+51443.27+109923.16+100126.1</f>
        <v>414765.72</v>
      </c>
      <c r="C110" s="225"/>
      <c r="D110" s="225"/>
      <c r="E110" s="225">
        <f>SUM(B110:D110)</f>
        <v>414765.72</v>
      </c>
    </row>
    <row r="111" spans="1:5" ht="12.75">
      <c r="A111" s="135" t="s">
        <v>375</v>
      </c>
      <c r="B111" s="224"/>
      <c r="C111" s="225"/>
      <c r="D111" s="225"/>
      <c r="E111" s="225">
        <f>SUM(B111:D111)</f>
        <v>0</v>
      </c>
    </row>
    <row r="112" spans="1:5" ht="13.5" thickBot="1">
      <c r="A112" s="134"/>
      <c r="B112" s="229">
        <f>SUM(B110:B111)</f>
        <v>414765.72</v>
      </c>
      <c r="C112" s="230">
        <f>SUM(C110:C111)</f>
        <v>0</v>
      </c>
      <c r="D112" s="230">
        <f>SUM(D110:D111)</f>
        <v>0</v>
      </c>
      <c r="E112" s="230">
        <f>SUM(E110:E111)</f>
        <v>414765.72</v>
      </c>
    </row>
    <row r="113" spans="2:5" ht="13.5" thickTop="1">
      <c r="B113" s="183"/>
      <c r="C113" s="184"/>
      <c r="D113" s="184"/>
      <c r="E113" s="184"/>
    </row>
  </sheetData>
  <printOptions gridLines="1" horizontalCentered="1"/>
  <pageMargins left="0.5" right="0.5" top="0.46" bottom="0.49" header="0.3" footer="0.27"/>
  <pageSetup fitToHeight="1" fitToWidth="1" horizontalDpi="360" verticalDpi="360" orientation="portrait" paperSize="9" scale="67" r:id="rId1"/>
  <headerFooter alignWithMargins="0">
    <oddFooter>&amp;L&amp;F&lt;&amp;D&gt;&lt;&amp;T&gt;&amp;C
</oddFooter>
  </headerFooter>
</worksheet>
</file>

<file path=xl/worksheets/sheet5.xml><?xml version="1.0" encoding="utf-8"?>
<worksheet xmlns="http://schemas.openxmlformats.org/spreadsheetml/2006/main" xmlns:r="http://schemas.openxmlformats.org/officeDocument/2006/relationships">
  <sheetPr>
    <tabColor indexed="43"/>
  </sheetPr>
  <dimension ref="A1:S282"/>
  <sheetViews>
    <sheetView tabSelected="1" zoomScale="80" zoomScaleNormal="80" workbookViewId="0" topLeftCell="A117">
      <selection activeCell="F109" sqref="F109"/>
    </sheetView>
  </sheetViews>
  <sheetFormatPr defaultColWidth="9.140625" defaultRowHeight="12.75"/>
  <cols>
    <col min="1" max="1" width="5.00390625" style="259" customWidth="1"/>
    <col min="2" max="2" width="5.7109375" style="259" customWidth="1"/>
    <col min="3" max="3" width="3.57421875" style="259" customWidth="1"/>
    <col min="4" max="4" width="9.8515625" style="259" customWidth="1"/>
    <col min="5" max="5" width="12.57421875" style="259" bestFit="1" customWidth="1"/>
    <col min="6" max="6" width="38.00390625" style="259" customWidth="1"/>
    <col min="7" max="7" width="20.28125" style="259" customWidth="1"/>
    <col min="8" max="8" width="0.85546875" style="259" customWidth="1"/>
    <col min="9" max="9" width="19.57421875" style="259" customWidth="1"/>
    <col min="10" max="10" width="0.85546875" style="259" customWidth="1"/>
    <col min="11" max="11" width="16.28125" style="259" customWidth="1"/>
    <col min="12" max="12" width="0.85546875" style="259" customWidth="1"/>
    <col min="13" max="13" width="20.8515625" style="259" customWidth="1"/>
    <col min="14" max="14" width="10.00390625" style="259" bestFit="1" customWidth="1"/>
    <col min="15" max="16384" width="9.140625" style="259" customWidth="1"/>
  </cols>
  <sheetData>
    <row r="1" spans="1:2" ht="15.75">
      <c r="A1" s="283" t="s">
        <v>176</v>
      </c>
      <c r="B1" s="283"/>
    </row>
    <row r="3" ht="15">
      <c r="A3" s="259" t="s">
        <v>195</v>
      </c>
    </row>
    <row r="4" ht="15">
      <c r="A4" s="259" t="s">
        <v>17</v>
      </c>
    </row>
    <row r="6" spans="1:2" ht="15">
      <c r="A6" s="284" t="s">
        <v>347</v>
      </c>
      <c r="B6" s="284"/>
    </row>
    <row r="7" spans="1:2" ht="15.75">
      <c r="A7" s="258">
        <v>1</v>
      </c>
      <c r="B7" s="283" t="s">
        <v>412</v>
      </c>
    </row>
    <row r="8" spans="1:13" ht="15" customHeight="1">
      <c r="A8" s="258"/>
      <c r="B8" s="345" t="s">
        <v>28</v>
      </c>
      <c r="C8" s="345"/>
      <c r="D8" s="345"/>
      <c r="E8" s="345"/>
      <c r="F8" s="345"/>
      <c r="G8" s="345"/>
      <c r="H8" s="345"/>
      <c r="I8" s="345"/>
      <c r="J8" s="345"/>
      <c r="K8" s="345"/>
      <c r="L8" s="345"/>
      <c r="M8" s="345"/>
    </row>
    <row r="9" spans="1:13" ht="15.75" customHeight="1">
      <c r="A9" s="258"/>
      <c r="B9" s="285"/>
      <c r="C9" s="285"/>
      <c r="D9" s="285"/>
      <c r="E9" s="285"/>
      <c r="F9" s="285"/>
      <c r="G9" s="285"/>
      <c r="H9" s="285"/>
      <c r="I9" s="285"/>
      <c r="J9" s="285"/>
      <c r="K9" s="285"/>
      <c r="L9" s="285"/>
      <c r="M9" s="285"/>
    </row>
    <row r="10" spans="1:13" ht="27" customHeight="1">
      <c r="A10" s="258"/>
      <c r="B10" s="345" t="s">
        <v>124</v>
      </c>
      <c r="C10" s="345"/>
      <c r="D10" s="345"/>
      <c r="E10" s="345"/>
      <c r="F10" s="345"/>
      <c r="G10" s="345"/>
      <c r="H10" s="345"/>
      <c r="I10" s="345"/>
      <c r="J10" s="345"/>
      <c r="K10" s="345"/>
      <c r="L10" s="345"/>
      <c r="M10" s="345"/>
    </row>
    <row r="11" spans="1:13" ht="15">
      <c r="A11" s="258"/>
      <c r="B11" s="285"/>
      <c r="C11" s="285"/>
      <c r="D11" s="285"/>
      <c r="E11" s="285"/>
      <c r="F11" s="285"/>
      <c r="G11" s="285"/>
      <c r="H11" s="285"/>
      <c r="I11" s="285"/>
      <c r="J11" s="285"/>
      <c r="K11" s="285"/>
      <c r="L11" s="285"/>
      <c r="M11" s="285"/>
    </row>
    <row r="12" spans="1:13" ht="57" customHeight="1">
      <c r="A12" s="258"/>
      <c r="B12" s="346" t="s">
        <v>447</v>
      </c>
      <c r="C12" s="346"/>
      <c r="D12" s="346"/>
      <c r="E12" s="346"/>
      <c r="F12" s="346"/>
      <c r="G12" s="346"/>
      <c r="H12" s="346"/>
      <c r="I12" s="346"/>
      <c r="J12" s="346"/>
      <c r="K12" s="346"/>
      <c r="L12" s="346"/>
      <c r="M12" s="346"/>
    </row>
    <row r="13" spans="2:13" ht="42" customHeight="1">
      <c r="B13" s="346" t="s">
        <v>245</v>
      </c>
      <c r="C13" s="346"/>
      <c r="D13" s="346"/>
      <c r="E13" s="346"/>
      <c r="F13" s="346"/>
      <c r="G13" s="346"/>
      <c r="H13" s="346"/>
      <c r="I13" s="346"/>
      <c r="J13" s="346"/>
      <c r="K13" s="346"/>
      <c r="L13" s="346"/>
      <c r="M13" s="346"/>
    </row>
    <row r="14" spans="3:13" ht="15">
      <c r="C14" s="286"/>
      <c r="D14" s="286"/>
      <c r="E14" s="286"/>
      <c r="F14" s="286"/>
      <c r="G14" s="287"/>
      <c r="H14" s="286"/>
      <c r="I14" s="286"/>
      <c r="J14" s="286"/>
      <c r="K14" s="286"/>
      <c r="L14" s="286"/>
      <c r="M14" s="286"/>
    </row>
    <row r="15" spans="1:13" ht="15.75">
      <c r="A15" s="259">
        <v>2</v>
      </c>
      <c r="B15" s="283" t="s">
        <v>413</v>
      </c>
      <c r="C15" s="286"/>
      <c r="D15" s="286"/>
      <c r="E15" s="286"/>
      <c r="F15" s="286"/>
      <c r="G15" s="286"/>
      <c r="H15" s="286"/>
      <c r="I15" s="286"/>
      <c r="J15" s="286"/>
      <c r="K15" s="286"/>
      <c r="L15" s="286"/>
      <c r="M15" s="286"/>
    </row>
    <row r="16" spans="2:13" ht="35.25" customHeight="1">
      <c r="B16" s="346" t="s">
        <v>125</v>
      </c>
      <c r="C16" s="346"/>
      <c r="D16" s="346"/>
      <c r="E16" s="346"/>
      <c r="F16" s="346"/>
      <c r="G16" s="346"/>
      <c r="H16" s="346"/>
      <c r="I16" s="346"/>
      <c r="J16" s="346"/>
      <c r="K16" s="346"/>
      <c r="L16" s="346"/>
      <c r="M16" s="346"/>
    </row>
    <row r="17" spans="2:13" ht="12.75" customHeight="1">
      <c r="B17" s="285"/>
      <c r="C17" s="285"/>
      <c r="D17" s="285"/>
      <c r="E17" s="285"/>
      <c r="F17" s="285"/>
      <c r="G17" s="285"/>
      <c r="H17" s="285"/>
      <c r="I17" s="285"/>
      <c r="J17" s="285"/>
      <c r="K17" s="285"/>
      <c r="L17" s="285"/>
      <c r="M17" s="285"/>
    </row>
    <row r="18" spans="3:13" ht="15">
      <c r="C18" s="286"/>
      <c r="D18" s="286"/>
      <c r="E18" s="286"/>
      <c r="F18" s="286"/>
      <c r="G18" s="286"/>
      <c r="H18" s="286"/>
      <c r="I18" s="286"/>
      <c r="J18" s="286"/>
      <c r="K18" s="286"/>
      <c r="L18" s="286"/>
      <c r="M18" s="286"/>
    </row>
    <row r="19" spans="1:2" ht="15.75">
      <c r="A19" s="259">
        <v>3</v>
      </c>
      <c r="B19" s="288" t="s">
        <v>414</v>
      </c>
    </row>
    <row r="20" ht="15">
      <c r="B20" s="259" t="s">
        <v>298</v>
      </c>
    </row>
    <row r="22" spans="3:13" ht="15">
      <c r="C22" s="286"/>
      <c r="D22" s="286"/>
      <c r="E22" s="286"/>
      <c r="F22" s="286"/>
      <c r="G22" s="286"/>
      <c r="H22" s="286"/>
      <c r="I22" s="286"/>
      <c r="J22" s="286"/>
      <c r="K22" s="286"/>
      <c r="L22" s="286"/>
      <c r="M22" s="286"/>
    </row>
    <row r="23" spans="1:2" ht="15.75">
      <c r="A23" s="259">
        <v>4</v>
      </c>
      <c r="B23" s="283" t="s">
        <v>445</v>
      </c>
    </row>
    <row r="24" spans="2:13" ht="35.25" customHeight="1">
      <c r="B24" s="345" t="s">
        <v>448</v>
      </c>
      <c r="C24" s="345"/>
      <c r="D24" s="345"/>
      <c r="E24" s="345"/>
      <c r="F24" s="345"/>
      <c r="G24" s="345"/>
      <c r="H24" s="345"/>
      <c r="I24" s="345"/>
      <c r="J24" s="345"/>
      <c r="K24" s="345"/>
      <c r="L24" s="345"/>
      <c r="M24" s="345"/>
    </row>
    <row r="25" spans="2:13" ht="12.75" customHeight="1">
      <c r="B25" s="285"/>
      <c r="C25" s="285"/>
      <c r="D25" s="285"/>
      <c r="E25" s="285"/>
      <c r="F25" s="285"/>
      <c r="G25" s="285"/>
      <c r="H25" s="285"/>
      <c r="I25" s="285"/>
      <c r="J25" s="285"/>
      <c r="K25" s="285"/>
      <c r="L25" s="285"/>
      <c r="M25" s="285"/>
    </row>
    <row r="27" spans="1:2" ht="15.75">
      <c r="A27" s="259">
        <v>5</v>
      </c>
      <c r="B27" s="289" t="s">
        <v>417</v>
      </c>
    </row>
    <row r="28" spans="2:13" ht="32.25" customHeight="1">
      <c r="B28" s="346" t="s">
        <v>332</v>
      </c>
      <c r="C28" s="346"/>
      <c r="D28" s="346"/>
      <c r="E28" s="346"/>
      <c r="F28" s="346"/>
      <c r="G28" s="346"/>
      <c r="H28" s="346"/>
      <c r="I28" s="346"/>
      <c r="J28" s="346"/>
      <c r="K28" s="346"/>
      <c r="L28" s="346"/>
      <c r="M28" s="346"/>
    </row>
    <row r="29" spans="2:13" ht="15">
      <c r="B29" s="290"/>
      <c r="C29" s="290"/>
      <c r="D29" s="290"/>
      <c r="E29" s="290"/>
      <c r="F29" s="290"/>
      <c r="G29" s="290"/>
      <c r="H29" s="290"/>
      <c r="I29" s="290"/>
      <c r="J29" s="290"/>
      <c r="K29" s="290"/>
      <c r="L29" s="290"/>
      <c r="M29" s="290"/>
    </row>
    <row r="31" spans="1:2" ht="15.75">
      <c r="A31" s="259">
        <v>6</v>
      </c>
      <c r="B31" s="283" t="s">
        <v>419</v>
      </c>
    </row>
    <row r="32" spans="2:13" ht="40.5" customHeight="1">
      <c r="B32" s="345" t="s">
        <v>470</v>
      </c>
      <c r="C32" s="345"/>
      <c r="D32" s="345"/>
      <c r="E32" s="345"/>
      <c r="F32" s="345"/>
      <c r="G32" s="345"/>
      <c r="H32" s="345"/>
      <c r="I32" s="345"/>
      <c r="J32" s="345"/>
      <c r="K32" s="345"/>
      <c r="L32" s="345"/>
      <c r="M32" s="345"/>
    </row>
    <row r="33" spans="6:9" s="291" customFormat="1" ht="15.75">
      <c r="F33" s="292" t="s">
        <v>67</v>
      </c>
      <c r="G33" s="292" t="s">
        <v>471</v>
      </c>
      <c r="H33" s="292"/>
      <c r="I33" s="292" t="s">
        <v>472</v>
      </c>
    </row>
    <row r="34" spans="6:9" ht="15">
      <c r="F34" s="293">
        <v>3000000</v>
      </c>
      <c r="G34" s="261" t="s">
        <v>142</v>
      </c>
      <c r="H34" s="261"/>
      <c r="I34" s="261" t="s">
        <v>143</v>
      </c>
    </row>
    <row r="35" spans="6:9" ht="15">
      <c r="F35" s="293">
        <v>3000000</v>
      </c>
      <c r="G35" s="261" t="s">
        <v>144</v>
      </c>
      <c r="H35" s="261"/>
      <c r="I35" s="261" t="s">
        <v>143</v>
      </c>
    </row>
    <row r="36" spans="6:9" ht="15">
      <c r="F36" s="293">
        <v>6000000</v>
      </c>
      <c r="G36" s="261" t="s">
        <v>145</v>
      </c>
      <c r="H36" s="261"/>
      <c r="I36" s="261" t="s">
        <v>146</v>
      </c>
    </row>
    <row r="37" spans="6:9" ht="15">
      <c r="F37" s="293">
        <v>6740000</v>
      </c>
      <c r="G37" s="261" t="s">
        <v>147</v>
      </c>
      <c r="H37" s="261"/>
      <c r="I37" s="261" t="s">
        <v>148</v>
      </c>
    </row>
    <row r="38" spans="6:9" ht="15">
      <c r="F38" s="293">
        <v>10000000</v>
      </c>
      <c r="G38" s="261" t="s">
        <v>149</v>
      </c>
      <c r="H38" s="261"/>
      <c r="I38" s="261" t="s">
        <v>150</v>
      </c>
    </row>
    <row r="39" spans="6:9" ht="15">
      <c r="F39" s="293">
        <v>2968000</v>
      </c>
      <c r="G39" s="261" t="s">
        <v>151</v>
      </c>
      <c r="H39" s="261"/>
      <c r="I39" s="261" t="s">
        <v>152</v>
      </c>
    </row>
    <row r="40" spans="6:9" ht="15">
      <c r="F40" s="293">
        <v>9000000</v>
      </c>
      <c r="G40" s="261" t="s">
        <v>153</v>
      </c>
      <c r="H40" s="261"/>
      <c r="I40" s="261" t="s">
        <v>154</v>
      </c>
    </row>
    <row r="41" ht="15.75" thickBot="1">
      <c r="F41" s="294">
        <v>40708000</v>
      </c>
    </row>
    <row r="42" ht="15.75" thickTop="1"/>
    <row r="44" spans="1:2" ht="15.75">
      <c r="A44" s="259">
        <v>7</v>
      </c>
      <c r="B44" s="283" t="s">
        <v>217</v>
      </c>
    </row>
    <row r="45" ht="15">
      <c r="B45" s="259" t="s">
        <v>420</v>
      </c>
    </row>
    <row r="48" spans="1:2" ht="15.75">
      <c r="A48" s="259">
        <v>8</v>
      </c>
      <c r="B48" s="283" t="s">
        <v>213</v>
      </c>
    </row>
    <row r="49" spans="2:13" ht="15.75">
      <c r="B49" s="283"/>
      <c r="G49" s="349" t="s">
        <v>286</v>
      </c>
      <c r="H49" s="350"/>
      <c r="I49" s="351"/>
      <c r="K49" s="349" t="s">
        <v>333</v>
      </c>
      <c r="L49" s="350"/>
      <c r="M49" s="351"/>
    </row>
    <row r="50" spans="2:13" ht="15.75">
      <c r="B50" s="283"/>
      <c r="G50" s="352" t="s">
        <v>477</v>
      </c>
      <c r="H50" s="352"/>
      <c r="I50" s="352"/>
      <c r="J50" s="352"/>
      <c r="K50" s="352"/>
      <c r="L50" s="352"/>
      <c r="M50" s="352"/>
    </row>
    <row r="51" spans="2:13" ht="15.75">
      <c r="B51" s="283"/>
      <c r="G51" s="295">
        <v>38504</v>
      </c>
      <c r="H51" s="295"/>
      <c r="I51" s="295">
        <v>38139</v>
      </c>
      <c r="J51" s="296"/>
      <c r="K51" s="295">
        <v>38504</v>
      </c>
      <c r="L51" s="261"/>
      <c r="M51" s="295">
        <v>38139</v>
      </c>
    </row>
    <row r="52" spans="3:13" ht="15">
      <c r="C52" s="284" t="s">
        <v>421</v>
      </c>
      <c r="G52" s="297" t="s">
        <v>29</v>
      </c>
      <c r="H52" s="297"/>
      <c r="I52" s="297" t="s">
        <v>29</v>
      </c>
      <c r="J52" s="297"/>
      <c r="K52" s="297" t="s">
        <v>29</v>
      </c>
      <c r="L52" s="297"/>
      <c r="M52" s="297" t="s">
        <v>29</v>
      </c>
    </row>
    <row r="53" spans="3:13" ht="15">
      <c r="C53" s="259" t="s">
        <v>214</v>
      </c>
      <c r="F53" s="298"/>
      <c r="G53" s="149">
        <v>13506.757</v>
      </c>
      <c r="I53" s="298">
        <v>13153</v>
      </c>
      <c r="J53" s="152"/>
      <c r="K53" s="298">
        <f>-7074-613.237</f>
        <v>-7687.237</v>
      </c>
      <c r="L53" s="149"/>
      <c r="M53" s="299">
        <v>9477</v>
      </c>
    </row>
    <row r="54" spans="3:13" ht="15">
      <c r="C54" s="259" t="s">
        <v>329</v>
      </c>
      <c r="F54" s="298"/>
      <c r="G54" s="149">
        <v>3569</v>
      </c>
      <c r="I54" s="298">
        <v>4412</v>
      </c>
      <c r="J54" s="152"/>
      <c r="K54" s="149">
        <v>201</v>
      </c>
      <c r="L54" s="149"/>
      <c r="M54" s="299">
        <v>490</v>
      </c>
    </row>
    <row r="55" spans="3:13" ht="15">
      <c r="C55" s="259" t="s">
        <v>215</v>
      </c>
      <c r="F55" s="298"/>
      <c r="G55" s="149">
        <v>468.245</v>
      </c>
      <c r="I55" s="298">
        <v>2483</v>
      </c>
      <c r="J55" s="152"/>
      <c r="K55" s="149">
        <v>-2673.9717266666667</v>
      </c>
      <c r="L55" s="149"/>
      <c r="M55" s="299">
        <v>-400</v>
      </c>
    </row>
    <row r="56" spans="3:13" ht="15">
      <c r="C56" s="259" t="s">
        <v>201</v>
      </c>
      <c r="F56" s="298"/>
      <c r="G56" s="149">
        <v>0</v>
      </c>
      <c r="I56" s="298">
        <v>0</v>
      </c>
      <c r="J56" s="152"/>
      <c r="K56" s="149">
        <f>-1176.52864+612.237</f>
        <v>-564.29164</v>
      </c>
      <c r="L56" s="149"/>
      <c r="M56" s="299">
        <v>-1288</v>
      </c>
    </row>
    <row r="57" spans="3:13" ht="15">
      <c r="C57" s="259" t="s">
        <v>246</v>
      </c>
      <c r="F57" s="298"/>
      <c r="G57" s="149">
        <v>0</v>
      </c>
      <c r="I57" s="298">
        <v>0</v>
      </c>
      <c r="J57" s="152"/>
      <c r="K57" s="149">
        <v>-1527</v>
      </c>
      <c r="L57" s="149"/>
      <c r="M57" s="299"/>
    </row>
    <row r="58" spans="6:13" ht="15.75" thickBot="1">
      <c r="F58" s="260"/>
      <c r="G58" s="300">
        <v>17544.001999999997</v>
      </c>
      <c r="I58" s="263">
        <v>20048</v>
      </c>
      <c r="J58" s="152"/>
      <c r="K58" s="263">
        <v>-12251</v>
      </c>
      <c r="L58" s="299"/>
      <c r="M58" s="301">
        <v>8279</v>
      </c>
    </row>
    <row r="59" spans="7:11" ht="15.75" thickTop="1">
      <c r="G59" s="302"/>
      <c r="J59" s="126"/>
      <c r="K59" s="260"/>
    </row>
    <row r="60" spans="7:11" ht="15">
      <c r="G60" s="260"/>
      <c r="K60" s="260"/>
    </row>
    <row r="61" spans="1:13" ht="15.75">
      <c r="A61" s="303">
        <v>9</v>
      </c>
      <c r="B61" s="288" t="s">
        <v>318</v>
      </c>
      <c r="C61" s="288"/>
      <c r="D61" s="288"/>
      <c r="E61" s="288"/>
      <c r="F61" s="288"/>
      <c r="G61" s="288"/>
      <c r="H61" s="288"/>
      <c r="I61" s="288"/>
      <c r="J61" s="288"/>
      <c r="K61" s="288"/>
      <c r="L61" s="288"/>
      <c r="M61" s="288"/>
    </row>
    <row r="62" spans="2:13" ht="65.25" customHeight="1">
      <c r="B62" s="353" t="s">
        <v>247</v>
      </c>
      <c r="C62" s="353"/>
      <c r="D62" s="353"/>
      <c r="E62" s="353"/>
      <c r="F62" s="353"/>
      <c r="G62" s="353"/>
      <c r="H62" s="353"/>
      <c r="I62" s="353"/>
      <c r="J62" s="353"/>
      <c r="K62" s="353"/>
      <c r="L62" s="353"/>
      <c r="M62" s="353"/>
    </row>
    <row r="63" spans="9:12" ht="15">
      <c r="I63" s="149"/>
      <c r="J63" s="149"/>
      <c r="K63" s="299"/>
      <c r="L63" s="149"/>
    </row>
    <row r="64" spans="2:13" ht="50.25" customHeight="1">
      <c r="B64" s="347" t="s">
        <v>320</v>
      </c>
      <c r="C64" s="347"/>
      <c r="D64" s="347"/>
      <c r="E64" s="347"/>
      <c r="F64" s="347"/>
      <c r="G64" s="347"/>
      <c r="H64" s="347"/>
      <c r="I64" s="347"/>
      <c r="J64" s="347"/>
      <c r="K64" s="347"/>
      <c r="L64" s="347"/>
      <c r="M64" s="347"/>
    </row>
    <row r="65" spans="1:13" ht="15.75">
      <c r="A65" s="303"/>
      <c r="B65" s="288"/>
      <c r="C65" s="288"/>
      <c r="D65" s="288"/>
      <c r="E65" s="288"/>
      <c r="F65" s="288"/>
      <c r="G65" s="288"/>
      <c r="H65" s="288"/>
      <c r="I65" s="288"/>
      <c r="J65" s="288"/>
      <c r="K65" s="288"/>
      <c r="L65" s="288"/>
      <c r="M65" s="288"/>
    </row>
    <row r="66" spans="1:13" ht="15.75">
      <c r="A66" s="303"/>
      <c r="B66" s="288"/>
      <c r="C66" s="288"/>
      <c r="D66" s="288"/>
      <c r="E66" s="288"/>
      <c r="F66" s="288"/>
      <c r="G66" s="288"/>
      <c r="H66" s="288"/>
      <c r="I66" s="288"/>
      <c r="J66" s="288"/>
      <c r="K66" s="288"/>
      <c r="L66" s="288"/>
      <c r="M66" s="288"/>
    </row>
    <row r="67" spans="1:13" ht="15.75">
      <c r="A67" s="303"/>
      <c r="B67" s="306" t="s">
        <v>181</v>
      </c>
      <c r="C67" s="306" t="s">
        <v>78</v>
      </c>
      <c r="D67" s="307"/>
      <c r="E67" s="307"/>
      <c r="F67" s="307"/>
      <c r="G67" s="307"/>
      <c r="H67" s="307"/>
      <c r="I67" s="307"/>
      <c r="J67" s="307"/>
      <c r="K67" s="307"/>
      <c r="L67" s="307"/>
      <c r="M67" s="307"/>
    </row>
    <row r="68" spans="1:13" ht="36" customHeight="1">
      <c r="A68" s="303"/>
      <c r="B68" s="308"/>
      <c r="C68" s="348" t="s">
        <v>334</v>
      </c>
      <c r="D68" s="348"/>
      <c r="E68" s="348"/>
      <c r="F68" s="348"/>
      <c r="G68" s="348"/>
      <c r="H68" s="348"/>
      <c r="I68" s="348"/>
      <c r="J68" s="348"/>
      <c r="K68" s="348"/>
      <c r="L68" s="348"/>
      <c r="M68" s="348"/>
    </row>
    <row r="69" spans="1:13" ht="12.75" customHeight="1">
      <c r="A69" s="303"/>
      <c r="B69" s="308"/>
      <c r="C69" s="285"/>
      <c r="D69" s="285"/>
      <c r="E69" s="285"/>
      <c r="F69" s="285"/>
      <c r="G69" s="285"/>
      <c r="H69" s="285"/>
      <c r="I69" s="285"/>
      <c r="J69" s="285"/>
      <c r="K69" s="285"/>
      <c r="L69" s="285"/>
      <c r="M69" s="285"/>
    </row>
    <row r="70" spans="1:13" ht="15.75">
      <c r="A70" s="303"/>
      <c r="B70" s="307"/>
      <c r="C70" s="285"/>
      <c r="D70" s="285"/>
      <c r="E70" s="285"/>
      <c r="F70" s="285"/>
      <c r="G70" s="285"/>
      <c r="H70" s="285"/>
      <c r="I70" s="285"/>
      <c r="J70" s="285"/>
      <c r="K70" s="285"/>
      <c r="L70" s="285"/>
      <c r="M70" s="285"/>
    </row>
    <row r="71" spans="2:13" ht="15.75">
      <c r="B71" s="283" t="s">
        <v>182</v>
      </c>
      <c r="C71" s="283" t="s">
        <v>214</v>
      </c>
      <c r="I71" s="270"/>
      <c r="J71" s="270"/>
      <c r="L71" s="270"/>
      <c r="M71" s="270"/>
    </row>
    <row r="72" spans="3:13" ht="15.75">
      <c r="C72" s="283"/>
      <c r="I72" s="270"/>
      <c r="J72" s="270"/>
      <c r="K72" s="261" t="s">
        <v>81</v>
      </c>
      <c r="L72" s="270"/>
      <c r="M72" s="270"/>
    </row>
    <row r="73" spans="3:12" ht="15">
      <c r="C73" s="259" t="s">
        <v>30</v>
      </c>
      <c r="I73" s="261"/>
      <c r="J73" s="261"/>
      <c r="L73" s="261"/>
    </row>
    <row r="74" spans="3:13" ht="15">
      <c r="C74" s="259" t="s">
        <v>75</v>
      </c>
      <c r="I74" s="299"/>
      <c r="J74" s="299"/>
      <c r="K74" s="149">
        <v>276876</v>
      </c>
      <c r="L74" s="299"/>
      <c r="M74" s="126"/>
    </row>
    <row r="75" spans="3:12" ht="15">
      <c r="C75" s="259" t="s">
        <v>76</v>
      </c>
      <c r="I75" s="149"/>
      <c r="J75" s="149"/>
      <c r="K75" s="309">
        <v>-6844</v>
      </c>
      <c r="L75" s="149"/>
    </row>
    <row r="76" spans="9:12" ht="15">
      <c r="I76" s="149"/>
      <c r="J76" s="149"/>
      <c r="K76" s="149">
        <v>270032</v>
      </c>
      <c r="L76" s="149"/>
    </row>
    <row r="77" spans="3:12" ht="15">
      <c r="C77" s="259" t="s">
        <v>77</v>
      </c>
      <c r="I77" s="149"/>
      <c r="J77" s="149"/>
      <c r="K77" s="149"/>
      <c r="L77" s="149"/>
    </row>
    <row r="78" spans="3:12" ht="15">
      <c r="C78" s="259" t="s">
        <v>71</v>
      </c>
      <c r="I78" s="149"/>
      <c r="J78" s="149"/>
      <c r="K78" s="310">
        <v>-55032</v>
      </c>
      <c r="L78" s="149"/>
    </row>
    <row r="79" spans="3:12" ht="15">
      <c r="C79" s="259" t="s">
        <v>327</v>
      </c>
      <c r="I79" s="149"/>
      <c r="J79" s="149"/>
      <c r="K79" s="311">
        <v>0</v>
      </c>
      <c r="L79" s="149"/>
    </row>
    <row r="80" spans="3:12" ht="15">
      <c r="C80" s="259" t="s">
        <v>478</v>
      </c>
      <c r="I80" s="149"/>
      <c r="J80" s="149"/>
      <c r="K80" s="149">
        <v>-55032</v>
      </c>
      <c r="L80" s="149"/>
    </row>
    <row r="81" spans="9:12" ht="15.75" thickBot="1">
      <c r="I81" s="149"/>
      <c r="J81" s="149"/>
      <c r="K81" s="301">
        <v>215000</v>
      </c>
      <c r="L81" s="149"/>
    </row>
    <row r="82" spans="9:12" ht="15.75" thickTop="1">
      <c r="I82" s="149"/>
      <c r="J82" s="149"/>
      <c r="K82" s="299"/>
      <c r="L82" s="149"/>
    </row>
    <row r="84" spans="2:10" ht="15.75">
      <c r="B84" s="283" t="s">
        <v>183</v>
      </c>
      <c r="C84" s="283" t="s">
        <v>321</v>
      </c>
      <c r="I84" s="270"/>
      <c r="J84" s="270"/>
    </row>
    <row r="85" spans="3:11" ht="15.75">
      <c r="C85" s="283"/>
      <c r="I85" s="270"/>
      <c r="J85" s="270"/>
      <c r="K85" s="261" t="s">
        <v>81</v>
      </c>
    </row>
    <row r="86" spans="3:11" ht="15">
      <c r="C86" s="259" t="s">
        <v>248</v>
      </c>
      <c r="I86" s="270"/>
      <c r="J86" s="270"/>
      <c r="K86" s="261"/>
    </row>
    <row r="87" spans="3:11" ht="15.75">
      <c r="C87" s="283"/>
      <c r="D87" s="312" t="s">
        <v>249</v>
      </c>
      <c r="I87" s="270"/>
      <c r="J87" s="270"/>
      <c r="K87" s="313">
        <v>26000</v>
      </c>
    </row>
    <row r="88" spans="3:11" ht="15.75">
      <c r="C88" s="283"/>
      <c r="D88" s="312" t="s">
        <v>250</v>
      </c>
      <c r="I88" s="270"/>
      <c r="J88" s="270"/>
      <c r="K88" s="313">
        <v>12529</v>
      </c>
    </row>
    <row r="89" spans="3:11" ht="15.75">
      <c r="C89" s="283"/>
      <c r="I89" s="270"/>
      <c r="J89" s="270"/>
      <c r="K89" s="314">
        <v>38529</v>
      </c>
    </row>
    <row r="90" spans="3:11" ht="15.75">
      <c r="C90" s="283"/>
      <c r="I90" s="270"/>
      <c r="J90" s="270"/>
      <c r="K90" s="313"/>
    </row>
    <row r="91" spans="3:11" ht="15">
      <c r="C91" s="259" t="s">
        <v>251</v>
      </c>
      <c r="I91" s="270"/>
      <c r="J91" s="270"/>
      <c r="K91" s="313"/>
    </row>
    <row r="92" spans="4:11" ht="15">
      <c r="D92" s="312" t="s">
        <v>249</v>
      </c>
      <c r="I92" s="270"/>
      <c r="J92" s="270"/>
      <c r="K92" s="313">
        <v>0</v>
      </c>
    </row>
    <row r="93" spans="4:11" ht="15">
      <c r="D93" s="312" t="s">
        <v>250</v>
      </c>
      <c r="I93" s="270"/>
      <c r="J93" s="270"/>
      <c r="K93" s="313">
        <v>2793</v>
      </c>
    </row>
    <row r="94" spans="9:11" ht="15">
      <c r="I94" s="270"/>
      <c r="J94" s="270"/>
      <c r="K94" s="314">
        <v>2793</v>
      </c>
    </row>
    <row r="95" spans="9:11" ht="15">
      <c r="I95" s="270"/>
      <c r="J95" s="270"/>
      <c r="K95" s="313"/>
    </row>
    <row r="96" spans="3:10" ht="15">
      <c r="C96" s="259" t="s">
        <v>252</v>
      </c>
      <c r="I96" s="270"/>
      <c r="J96" s="270"/>
    </row>
    <row r="97" spans="4:11" ht="15">
      <c r="D97" s="312" t="s">
        <v>253</v>
      </c>
      <c r="I97" s="270"/>
      <c r="J97" s="270"/>
      <c r="K97" s="315">
        <v>-8023</v>
      </c>
    </row>
    <row r="98" spans="4:11" ht="15">
      <c r="D98" s="312" t="s">
        <v>254</v>
      </c>
      <c r="I98" s="270"/>
      <c r="J98" s="270"/>
      <c r="K98" s="315">
        <v>-315</v>
      </c>
    </row>
    <row r="99" spans="4:11" ht="15">
      <c r="D99" s="312" t="s">
        <v>255</v>
      </c>
      <c r="I99" s="270"/>
      <c r="J99" s="270"/>
      <c r="K99" s="316">
        <v>-8338</v>
      </c>
    </row>
    <row r="100" spans="4:11" ht="15">
      <c r="D100" s="312"/>
      <c r="I100" s="270"/>
      <c r="J100" s="270"/>
      <c r="K100" s="315"/>
    </row>
    <row r="101" spans="3:11" ht="15.75" thickBot="1">
      <c r="C101" s="259" t="s">
        <v>478</v>
      </c>
      <c r="D101" s="312"/>
      <c r="I101" s="270"/>
      <c r="J101" s="270"/>
      <c r="K101" s="317">
        <v>32984</v>
      </c>
    </row>
    <row r="102" spans="4:11" ht="15.75" thickTop="1">
      <c r="D102" s="312"/>
      <c r="I102" s="270"/>
      <c r="J102" s="270"/>
      <c r="K102" s="315"/>
    </row>
    <row r="103" ht="18" customHeight="1">
      <c r="K103" s="299"/>
    </row>
    <row r="104" spans="1:13" ht="15.75">
      <c r="A104" s="303">
        <v>10</v>
      </c>
      <c r="B104" s="288" t="s">
        <v>422</v>
      </c>
      <c r="C104" s="288"/>
      <c r="D104" s="288"/>
      <c r="E104" s="288"/>
      <c r="F104" s="288"/>
      <c r="G104" s="288"/>
      <c r="H104" s="288"/>
      <c r="I104" s="288"/>
      <c r="J104" s="288"/>
      <c r="K104" s="288"/>
      <c r="L104" s="288"/>
      <c r="M104" s="288"/>
    </row>
    <row r="105" spans="1:3" ht="20.25" customHeight="1">
      <c r="A105" s="283"/>
      <c r="B105" s="318"/>
      <c r="C105" s="283"/>
    </row>
    <row r="106" spans="1:13" s="321" customFormat="1" ht="85.5" customHeight="1">
      <c r="A106" s="319"/>
      <c r="B106" s="320"/>
      <c r="C106" s="347" t="s">
        <v>156</v>
      </c>
      <c r="D106" s="347"/>
      <c r="E106" s="347"/>
      <c r="F106" s="347"/>
      <c r="G106" s="347"/>
      <c r="H106" s="347"/>
      <c r="I106" s="347"/>
      <c r="J106" s="347"/>
      <c r="K106" s="347"/>
      <c r="L106" s="347"/>
      <c r="M106" s="347"/>
    </row>
    <row r="107" spans="1:13" s="321" customFormat="1" ht="40.5" customHeight="1">
      <c r="A107" s="319"/>
      <c r="B107" s="320"/>
      <c r="C107" s="347" t="s">
        <v>480</v>
      </c>
      <c r="D107" s="347"/>
      <c r="E107" s="347"/>
      <c r="F107" s="347"/>
      <c r="G107" s="347"/>
      <c r="H107" s="347"/>
      <c r="I107" s="347"/>
      <c r="J107" s="347"/>
      <c r="K107" s="347"/>
      <c r="L107" s="347"/>
      <c r="M107" s="347"/>
    </row>
    <row r="108" spans="2:13" ht="12.75" customHeight="1">
      <c r="B108" s="322"/>
      <c r="C108" s="305"/>
      <c r="D108" s="305"/>
      <c r="E108" s="305"/>
      <c r="F108" s="305"/>
      <c r="G108" s="305"/>
      <c r="H108" s="305"/>
      <c r="I108" s="305"/>
      <c r="J108" s="305"/>
      <c r="K108" s="305"/>
      <c r="L108" s="305"/>
      <c r="M108" s="305"/>
    </row>
    <row r="110" spans="1:13" ht="15.75">
      <c r="A110" s="303">
        <v>11</v>
      </c>
      <c r="B110" s="288" t="s">
        <v>72</v>
      </c>
      <c r="C110" s="288"/>
      <c r="D110" s="288"/>
      <c r="E110" s="288"/>
      <c r="F110" s="288"/>
      <c r="G110" s="288"/>
      <c r="H110" s="288"/>
      <c r="I110" s="288"/>
      <c r="J110" s="288"/>
      <c r="K110" s="288"/>
      <c r="L110" s="288"/>
      <c r="M110" s="288"/>
    </row>
    <row r="111" spans="1:13" s="305" customFormat="1" ht="15.75" customHeight="1">
      <c r="A111" s="259"/>
      <c r="B111" s="353" t="s">
        <v>37</v>
      </c>
      <c r="C111" s="353"/>
      <c r="D111" s="353"/>
      <c r="E111" s="353"/>
      <c r="F111" s="353"/>
      <c r="G111" s="353"/>
      <c r="H111" s="353"/>
      <c r="I111" s="353"/>
      <c r="J111" s="353"/>
      <c r="K111" s="353"/>
      <c r="L111" s="353"/>
      <c r="M111" s="353"/>
    </row>
    <row r="112" spans="1:13" s="305" customFormat="1" ht="15.75" customHeight="1">
      <c r="A112" s="259"/>
      <c r="B112" s="304"/>
      <c r="C112" s="304"/>
      <c r="D112" s="304"/>
      <c r="E112" s="304"/>
      <c r="F112" s="304"/>
      <c r="G112" s="304"/>
      <c r="H112" s="304"/>
      <c r="I112" s="304"/>
      <c r="J112" s="304"/>
      <c r="K112" s="304"/>
      <c r="L112" s="304"/>
      <c r="M112" s="304"/>
    </row>
    <row r="113" ht="15.75">
      <c r="A113" s="283"/>
    </row>
    <row r="114" spans="1:2" ht="15.75">
      <c r="A114" s="259">
        <v>12</v>
      </c>
      <c r="B114" s="283" t="s">
        <v>423</v>
      </c>
    </row>
    <row r="115" spans="2:11" ht="15.75">
      <c r="B115" s="259" t="s">
        <v>424</v>
      </c>
      <c r="C115" s="283" t="s">
        <v>425</v>
      </c>
      <c r="K115" s="261" t="s">
        <v>180</v>
      </c>
    </row>
    <row r="116" spans="2:11" ht="15">
      <c r="B116" s="258" t="s">
        <v>189</v>
      </c>
      <c r="C116" s="323" t="s">
        <v>426</v>
      </c>
      <c r="D116" s="323"/>
      <c r="E116" s="323"/>
      <c r="F116" s="323"/>
      <c r="G116" s="323"/>
      <c r="H116" s="323"/>
      <c r="I116" s="323"/>
      <c r="J116" s="323"/>
      <c r="K116" s="324">
        <v>8300</v>
      </c>
    </row>
    <row r="117" spans="2:11" ht="15">
      <c r="B117" s="258"/>
      <c r="C117" s="323"/>
      <c r="D117" s="323"/>
      <c r="E117" s="323"/>
      <c r="F117" s="323"/>
      <c r="G117" s="323"/>
      <c r="H117" s="323"/>
      <c r="I117" s="323"/>
      <c r="J117" s="323"/>
      <c r="K117" s="325"/>
    </row>
    <row r="118" spans="2:11" ht="15">
      <c r="B118" s="258" t="s">
        <v>190</v>
      </c>
      <c r="C118" s="323" t="s">
        <v>465</v>
      </c>
      <c r="D118" s="323"/>
      <c r="E118" s="323"/>
      <c r="F118" s="323"/>
      <c r="G118" s="323"/>
      <c r="H118" s="323"/>
      <c r="I118" s="323"/>
      <c r="J118" s="323"/>
      <c r="K118" s="325"/>
    </row>
    <row r="119" spans="2:13" ht="15">
      <c r="B119" s="258"/>
      <c r="C119" s="259" t="s">
        <v>319</v>
      </c>
      <c r="K119" s="302">
        <v>7670</v>
      </c>
      <c r="M119" s="325"/>
    </row>
    <row r="120" spans="3:13" ht="15">
      <c r="C120" s="259" t="s">
        <v>466</v>
      </c>
      <c r="M120" s="325"/>
    </row>
    <row r="121" ht="15">
      <c r="M121" s="325"/>
    </row>
    <row r="122" ht="15">
      <c r="M122" s="325"/>
    </row>
    <row r="123" spans="2:13" ht="15.75">
      <c r="B123" s="259" t="s">
        <v>427</v>
      </c>
      <c r="C123" s="283" t="s">
        <v>428</v>
      </c>
      <c r="M123" s="326"/>
    </row>
    <row r="124" spans="3:13" ht="79.5" customHeight="1">
      <c r="C124" s="346" t="s">
        <v>166</v>
      </c>
      <c r="D124" s="346"/>
      <c r="E124" s="346"/>
      <c r="F124" s="346"/>
      <c r="G124" s="346"/>
      <c r="H124" s="346"/>
      <c r="I124" s="346"/>
      <c r="J124" s="346"/>
      <c r="K124" s="346"/>
      <c r="L124" s="346"/>
      <c r="M124" s="346"/>
    </row>
    <row r="127" spans="1:2" ht="15.75">
      <c r="A127" s="259">
        <v>13</v>
      </c>
      <c r="B127" s="306" t="s">
        <v>429</v>
      </c>
    </row>
    <row r="128" spans="2:13" ht="15">
      <c r="B128" s="354" t="s">
        <v>335</v>
      </c>
      <c r="C128" s="354"/>
      <c r="D128" s="354"/>
      <c r="E128" s="354"/>
      <c r="F128" s="354"/>
      <c r="G128" s="354"/>
      <c r="H128" s="354"/>
      <c r="I128" s="354"/>
      <c r="J128" s="354"/>
      <c r="K128" s="354"/>
      <c r="L128" s="354"/>
      <c r="M128" s="354"/>
    </row>
    <row r="131" spans="1:13" ht="15.75">
      <c r="A131" s="303">
        <v>14</v>
      </c>
      <c r="B131" s="355" t="s">
        <v>430</v>
      </c>
      <c r="C131" s="355"/>
      <c r="D131" s="355"/>
      <c r="E131" s="355"/>
      <c r="F131" s="355"/>
      <c r="G131" s="355"/>
      <c r="H131" s="355"/>
      <c r="I131" s="355"/>
      <c r="J131" s="355"/>
      <c r="K131" s="355"/>
      <c r="L131" s="355"/>
      <c r="M131" s="355"/>
    </row>
    <row r="132" spans="1:13" ht="33" customHeight="1">
      <c r="A132" s="306"/>
      <c r="B132" s="356" t="s">
        <v>336</v>
      </c>
      <c r="C132" s="356"/>
      <c r="D132" s="356"/>
      <c r="E132" s="356"/>
      <c r="F132" s="356"/>
      <c r="G132" s="356"/>
      <c r="H132" s="356"/>
      <c r="I132" s="356"/>
      <c r="J132" s="356"/>
      <c r="K132" s="356"/>
      <c r="L132" s="356"/>
      <c r="M132" s="356"/>
    </row>
    <row r="133" spans="1:13" ht="15">
      <c r="A133" s="303"/>
      <c r="B133" s="285"/>
      <c r="C133" s="285"/>
      <c r="D133" s="285"/>
      <c r="E133" s="285"/>
      <c r="F133" s="285"/>
      <c r="G133" s="285"/>
      <c r="H133" s="285"/>
      <c r="I133" s="285"/>
      <c r="J133" s="285"/>
      <c r="K133" s="285"/>
      <c r="L133" s="285"/>
      <c r="M133" s="285"/>
    </row>
    <row r="134" spans="1:13" ht="15">
      <c r="A134" s="303"/>
      <c r="B134" s="285"/>
      <c r="C134" s="285"/>
      <c r="D134" s="285"/>
      <c r="E134" s="285"/>
      <c r="F134" s="285"/>
      <c r="G134" s="285"/>
      <c r="H134" s="285"/>
      <c r="I134" s="285"/>
      <c r="J134" s="285"/>
      <c r="K134" s="285"/>
      <c r="L134" s="285"/>
      <c r="M134" s="285"/>
    </row>
    <row r="135" spans="1:13" ht="15.75">
      <c r="A135" s="259">
        <v>15</v>
      </c>
      <c r="B135" s="283" t="s">
        <v>431</v>
      </c>
      <c r="C135" s="283"/>
      <c r="D135" s="283"/>
      <c r="E135" s="283"/>
      <c r="F135" s="283"/>
      <c r="G135" s="283"/>
      <c r="H135" s="283"/>
      <c r="I135" s="283"/>
      <c r="J135" s="283"/>
      <c r="K135" s="283"/>
      <c r="L135" s="283"/>
      <c r="M135" s="283"/>
    </row>
    <row r="136" spans="2:13" ht="15">
      <c r="B136" s="345" t="s">
        <v>330</v>
      </c>
      <c r="C136" s="345"/>
      <c r="D136" s="345"/>
      <c r="E136" s="345"/>
      <c r="F136" s="345"/>
      <c r="G136" s="345"/>
      <c r="H136" s="345"/>
      <c r="I136" s="345"/>
      <c r="J136" s="345"/>
      <c r="K136" s="345"/>
      <c r="L136" s="345"/>
      <c r="M136" s="345"/>
    </row>
    <row r="139" spans="1:2" ht="15.75">
      <c r="A139" s="259">
        <v>16</v>
      </c>
      <c r="B139" s="283" t="s">
        <v>449</v>
      </c>
    </row>
    <row r="140" spans="11:13" ht="30">
      <c r="K140" s="270" t="s">
        <v>450</v>
      </c>
      <c r="L140" s="270"/>
      <c r="M140" s="270" t="s">
        <v>66</v>
      </c>
    </row>
    <row r="141" spans="11:13" ht="15">
      <c r="K141" s="261" t="s">
        <v>81</v>
      </c>
      <c r="L141" s="261"/>
      <c r="M141" s="261" t="s">
        <v>81</v>
      </c>
    </row>
    <row r="142" spans="11:13" ht="15">
      <c r="K142" s="261"/>
      <c r="L142" s="261"/>
      <c r="M142" s="261"/>
    </row>
    <row r="143" spans="2:19" ht="15">
      <c r="B143" s="261" t="s">
        <v>451</v>
      </c>
      <c r="C143" s="259" t="s">
        <v>452</v>
      </c>
      <c r="K143" s="327">
        <v>60</v>
      </c>
      <c r="L143" s="325"/>
      <c r="M143" s="327">
        <v>244</v>
      </c>
      <c r="N143" s="149"/>
      <c r="O143" s="149"/>
      <c r="P143" s="149"/>
      <c r="Q143" s="149"/>
      <c r="R143" s="149"/>
      <c r="S143" s="149"/>
    </row>
    <row r="144" spans="11:19" ht="15">
      <c r="K144" s="325"/>
      <c r="L144" s="325"/>
      <c r="M144" s="325"/>
      <c r="N144" s="149"/>
      <c r="O144" s="149"/>
      <c r="P144" s="149"/>
      <c r="Q144" s="149"/>
      <c r="R144" s="149"/>
      <c r="S144" s="149"/>
    </row>
    <row r="145" spans="2:19" ht="15">
      <c r="B145" s="261" t="s">
        <v>453</v>
      </c>
      <c r="C145" s="259" t="s">
        <v>454</v>
      </c>
      <c r="K145" s="325"/>
      <c r="L145" s="325"/>
      <c r="M145" s="325"/>
      <c r="N145" s="149"/>
      <c r="O145" s="149"/>
      <c r="P145" s="149"/>
      <c r="Q145" s="149"/>
      <c r="R145" s="149"/>
      <c r="S145" s="149"/>
    </row>
    <row r="146" spans="4:19" ht="15">
      <c r="D146" s="259" t="s">
        <v>455</v>
      </c>
      <c r="K146" s="328">
        <v>8.4</v>
      </c>
      <c r="L146" s="328"/>
      <c r="M146" s="328">
        <v>31.4</v>
      </c>
      <c r="N146" s="149"/>
      <c r="O146" s="149"/>
      <c r="P146" s="149"/>
      <c r="Q146" s="149"/>
      <c r="R146" s="149"/>
      <c r="S146" s="149"/>
    </row>
    <row r="147" spans="4:19" ht="15">
      <c r="D147" s="259" t="s">
        <v>456</v>
      </c>
      <c r="K147" s="328">
        <v>0</v>
      </c>
      <c r="L147" s="328"/>
      <c r="M147" s="328">
        <v>18</v>
      </c>
      <c r="N147" s="149"/>
      <c r="O147" s="149"/>
      <c r="P147" s="149"/>
      <c r="Q147" s="149"/>
      <c r="R147" s="149"/>
      <c r="S147" s="149"/>
    </row>
    <row r="148" spans="4:19" ht="15.75" thickBot="1">
      <c r="D148" s="259" t="s">
        <v>457</v>
      </c>
      <c r="K148" s="329">
        <v>8.4</v>
      </c>
      <c r="L148" s="330">
        <v>0</v>
      </c>
      <c r="M148" s="329">
        <v>13.4</v>
      </c>
      <c r="N148" s="149"/>
      <c r="O148" s="149"/>
      <c r="P148" s="149"/>
      <c r="Q148" s="149"/>
      <c r="R148" s="149"/>
      <c r="S148" s="149"/>
    </row>
    <row r="149" ht="15.75" thickTop="1"/>
    <row r="151" spans="1:2" ht="15.75">
      <c r="A151" s="259">
        <v>17</v>
      </c>
      <c r="B151" s="283" t="s">
        <v>458</v>
      </c>
    </row>
    <row r="152" spans="2:13" ht="15">
      <c r="B152" s="345" t="s">
        <v>340</v>
      </c>
      <c r="C152" s="345"/>
      <c r="D152" s="345"/>
      <c r="E152" s="345"/>
      <c r="F152" s="345"/>
      <c r="G152" s="345"/>
      <c r="H152" s="345"/>
      <c r="I152" s="345"/>
      <c r="J152" s="345"/>
      <c r="K152" s="345"/>
      <c r="L152" s="345"/>
      <c r="M152" s="345"/>
    </row>
    <row r="155" spans="1:2" ht="15.75">
      <c r="A155" s="259">
        <v>18</v>
      </c>
      <c r="B155" s="283" t="s">
        <v>459</v>
      </c>
    </row>
    <row r="156" ht="15">
      <c r="B156" s="259" t="s">
        <v>31</v>
      </c>
    </row>
    <row r="159" spans="1:2" ht="15.75">
      <c r="A159" s="259">
        <v>19</v>
      </c>
      <c r="B159" s="283" t="s">
        <v>460</v>
      </c>
    </row>
    <row r="160" spans="2:13" ht="16.5" customHeight="1">
      <c r="B160" s="345" t="s">
        <v>341</v>
      </c>
      <c r="C160" s="345"/>
      <c r="D160" s="345"/>
      <c r="E160" s="345"/>
      <c r="F160" s="345"/>
      <c r="G160" s="345"/>
      <c r="H160" s="345"/>
      <c r="I160" s="345"/>
      <c r="J160" s="345"/>
      <c r="K160" s="345"/>
      <c r="L160" s="345"/>
      <c r="M160" s="345"/>
    </row>
    <row r="163" spans="1:2" ht="15.75">
      <c r="A163" s="259">
        <v>20</v>
      </c>
      <c r="B163" s="283" t="s">
        <v>461</v>
      </c>
    </row>
    <row r="164" spans="2:13" ht="24.75" customHeight="1">
      <c r="B164" s="348" t="s">
        <v>436</v>
      </c>
      <c r="C164" s="348"/>
      <c r="D164" s="348"/>
      <c r="E164" s="348"/>
      <c r="F164" s="348"/>
      <c r="G164" s="348"/>
      <c r="H164" s="348"/>
      <c r="I164" s="348"/>
      <c r="J164" s="348"/>
      <c r="K164" s="348"/>
      <c r="L164" s="348"/>
      <c r="M164" s="348"/>
    </row>
    <row r="167" spans="1:2" ht="15.75">
      <c r="A167" s="259">
        <v>21</v>
      </c>
      <c r="B167" s="283" t="s">
        <v>462</v>
      </c>
    </row>
    <row r="168" ht="15">
      <c r="B168" s="259" t="s">
        <v>342</v>
      </c>
    </row>
    <row r="171" ht="15.75">
      <c r="B171" s="331" t="s">
        <v>473</v>
      </c>
    </row>
    <row r="173" spans="1:2" ht="15.75">
      <c r="A173" s="259">
        <v>22</v>
      </c>
      <c r="B173" s="283" t="s">
        <v>463</v>
      </c>
    </row>
    <row r="174" ht="15">
      <c r="B174" s="259" t="s">
        <v>343</v>
      </c>
    </row>
    <row r="177" spans="1:2" ht="15.75">
      <c r="A177" s="259">
        <v>23</v>
      </c>
      <c r="B177" s="283" t="s">
        <v>464</v>
      </c>
    </row>
    <row r="178" spans="2:13" ht="18.75" customHeight="1">
      <c r="B178" s="353" t="s">
        <v>446</v>
      </c>
      <c r="C178" s="357"/>
      <c r="D178" s="357"/>
      <c r="E178" s="357"/>
      <c r="F178" s="357"/>
      <c r="G178" s="357"/>
      <c r="H178" s="357"/>
      <c r="I178" s="357"/>
      <c r="J178" s="357"/>
      <c r="K178" s="357"/>
      <c r="L178" s="357"/>
      <c r="M178" s="357"/>
    </row>
    <row r="179" spans="9:11" ht="15">
      <c r="I179" s="126"/>
      <c r="J179" s="126"/>
      <c r="K179" s="126"/>
    </row>
    <row r="180" spans="9:11" ht="15">
      <c r="I180" s="126"/>
      <c r="J180" s="126"/>
      <c r="K180" s="126"/>
    </row>
    <row r="181" spans="1:2" ht="15.75">
      <c r="A181" s="259">
        <v>24</v>
      </c>
      <c r="B181" s="283" t="s">
        <v>196</v>
      </c>
    </row>
    <row r="182" spans="2:13" ht="38.25" customHeight="1">
      <c r="B182" s="346" t="s">
        <v>344</v>
      </c>
      <c r="C182" s="346"/>
      <c r="D182" s="346"/>
      <c r="E182" s="346"/>
      <c r="F182" s="346"/>
      <c r="G182" s="346"/>
      <c r="H182" s="346"/>
      <c r="I182" s="346"/>
      <c r="J182" s="346"/>
      <c r="K182" s="346"/>
      <c r="L182" s="346"/>
      <c r="M182" s="346"/>
    </row>
    <row r="183" spans="9:10" ht="15">
      <c r="I183" s="332" t="s">
        <v>92</v>
      </c>
      <c r="J183" s="296"/>
    </row>
    <row r="184" spans="4:10" ht="15">
      <c r="D184" s="258" t="s">
        <v>197</v>
      </c>
      <c r="E184" s="323" t="s">
        <v>198</v>
      </c>
      <c r="F184" s="258"/>
      <c r="I184" s="298">
        <v>4000</v>
      </c>
      <c r="J184" s="298"/>
    </row>
    <row r="185" spans="4:10" ht="15">
      <c r="D185" s="258" t="s">
        <v>202</v>
      </c>
      <c r="E185" s="323" t="s">
        <v>203</v>
      </c>
      <c r="I185" s="298">
        <v>4000</v>
      </c>
      <c r="J185" s="298"/>
    </row>
    <row r="186" spans="4:10" ht="15">
      <c r="D186" s="258" t="s">
        <v>204</v>
      </c>
      <c r="E186" s="323" t="s">
        <v>205</v>
      </c>
      <c r="I186" s="298">
        <v>15999</v>
      </c>
      <c r="J186" s="298"/>
    </row>
    <row r="189" spans="1:2" ht="15.75">
      <c r="A189" s="259">
        <v>25</v>
      </c>
      <c r="B189" s="283" t="s">
        <v>206</v>
      </c>
    </row>
    <row r="190" ht="12" customHeight="1"/>
    <row r="191" spans="2:3" ht="15.75">
      <c r="B191" s="333">
        <v>25.1</v>
      </c>
      <c r="C191" s="283" t="s">
        <v>68</v>
      </c>
    </row>
    <row r="192" spans="3:13" ht="40.5" customHeight="1">
      <c r="C192" s="346" t="s">
        <v>155</v>
      </c>
      <c r="D192" s="346"/>
      <c r="E192" s="346"/>
      <c r="F192" s="346"/>
      <c r="G192" s="346"/>
      <c r="H192" s="346"/>
      <c r="I192" s="346"/>
      <c r="J192" s="346"/>
      <c r="K192" s="346"/>
      <c r="L192" s="346"/>
      <c r="M192" s="346"/>
    </row>
    <row r="193" spans="3:13" ht="65.25" customHeight="1">
      <c r="C193" s="346" t="s">
        <v>474</v>
      </c>
      <c r="D193" s="346"/>
      <c r="E193" s="346"/>
      <c r="F193" s="346"/>
      <c r="G193" s="346"/>
      <c r="H193" s="346"/>
      <c r="I193" s="346"/>
      <c r="J193" s="346"/>
      <c r="K193" s="346"/>
      <c r="L193" s="346"/>
      <c r="M193" s="346"/>
    </row>
    <row r="194" spans="3:13" ht="18" customHeight="1">
      <c r="C194" s="346" t="s">
        <v>433</v>
      </c>
      <c r="D194" s="346"/>
      <c r="E194" s="346"/>
      <c r="F194" s="346"/>
      <c r="G194" s="346"/>
      <c r="H194" s="346"/>
      <c r="I194" s="346"/>
      <c r="J194" s="346"/>
      <c r="K194" s="346"/>
      <c r="L194" s="346"/>
      <c r="M194" s="346"/>
    </row>
    <row r="195" spans="3:13" ht="15">
      <c r="C195" s="304"/>
      <c r="D195" s="304"/>
      <c r="E195" s="304"/>
      <c r="F195" s="304"/>
      <c r="G195" s="304"/>
      <c r="H195" s="304"/>
      <c r="I195" s="304"/>
      <c r="J195" s="304"/>
      <c r="K195" s="304"/>
      <c r="L195" s="304"/>
      <c r="M195" s="304"/>
    </row>
    <row r="196" spans="2:3" ht="15.75">
      <c r="B196" s="333">
        <v>25.2</v>
      </c>
      <c r="C196" s="283" t="s">
        <v>69</v>
      </c>
    </row>
    <row r="197" spans="3:13" ht="51" customHeight="1">
      <c r="C197" s="353" t="s">
        <v>38</v>
      </c>
      <c r="D197" s="353"/>
      <c r="E197" s="353"/>
      <c r="F197" s="353"/>
      <c r="G197" s="353"/>
      <c r="H197" s="353"/>
      <c r="I197" s="353"/>
      <c r="J197" s="353"/>
      <c r="K197" s="353"/>
      <c r="L197" s="353"/>
      <c r="M197" s="353"/>
    </row>
    <row r="198" spans="3:13" ht="15.75" customHeight="1">
      <c r="C198" s="347" t="s">
        <v>229</v>
      </c>
      <c r="D198" s="347"/>
      <c r="E198" s="347"/>
      <c r="F198" s="347"/>
      <c r="G198" s="347"/>
      <c r="H198" s="347"/>
      <c r="I198" s="347"/>
      <c r="J198" s="347"/>
      <c r="K198" s="347"/>
      <c r="L198" s="347"/>
      <c r="M198" s="347"/>
    </row>
    <row r="199" spans="3:13" ht="18" customHeight="1">
      <c r="C199" s="304"/>
      <c r="D199" s="304"/>
      <c r="E199" s="304"/>
      <c r="F199" s="304"/>
      <c r="G199" s="304"/>
      <c r="H199" s="304"/>
      <c r="I199" s="304"/>
      <c r="J199" s="304"/>
      <c r="K199" s="304"/>
      <c r="L199" s="304"/>
      <c r="M199" s="304"/>
    </row>
    <row r="201" spans="1:2" ht="15.75">
      <c r="A201" s="259">
        <v>26</v>
      </c>
      <c r="B201" s="283" t="s">
        <v>207</v>
      </c>
    </row>
    <row r="202" ht="15">
      <c r="B202" s="259" t="s">
        <v>208</v>
      </c>
    </row>
    <row r="203" spans="9:13" ht="15.75">
      <c r="I203" s="334" t="s">
        <v>209</v>
      </c>
      <c r="J203" s="258"/>
      <c r="K203" s="334" t="s">
        <v>210</v>
      </c>
      <c r="L203" s="258"/>
      <c r="M203" s="334" t="s">
        <v>88</v>
      </c>
    </row>
    <row r="204" spans="9:13" ht="15">
      <c r="I204" s="258" t="s">
        <v>180</v>
      </c>
      <c r="J204" s="258"/>
      <c r="K204" s="258" t="s">
        <v>180</v>
      </c>
      <c r="L204" s="258"/>
      <c r="M204" s="258" t="s">
        <v>180</v>
      </c>
    </row>
    <row r="205" spans="9:13" ht="15">
      <c r="I205" s="261"/>
      <c r="J205" s="261"/>
      <c r="K205" s="261"/>
      <c r="L205" s="261"/>
      <c r="M205" s="261"/>
    </row>
    <row r="206" spans="3:14" ht="15">
      <c r="C206" s="259" t="s">
        <v>211</v>
      </c>
      <c r="I206" s="302">
        <v>725.79205</v>
      </c>
      <c r="J206" s="149"/>
      <c r="K206" s="302">
        <v>6839.20795</v>
      </c>
      <c r="L206" s="149"/>
      <c r="M206" s="298">
        <v>7565</v>
      </c>
      <c r="N206" s="149"/>
    </row>
    <row r="207" spans="3:14" ht="15">
      <c r="C207" s="259" t="s">
        <v>73</v>
      </c>
      <c r="I207" s="149">
        <v>0</v>
      </c>
      <c r="J207" s="149"/>
      <c r="K207" s="149">
        <v>13211.192</v>
      </c>
      <c r="L207" s="149"/>
      <c r="M207" s="298">
        <v>13211.192</v>
      </c>
      <c r="N207" s="149"/>
    </row>
    <row r="208" spans="3:13" ht="15">
      <c r="C208" s="259" t="s">
        <v>74</v>
      </c>
      <c r="I208" s="149">
        <v>0</v>
      </c>
      <c r="J208" s="149"/>
      <c r="K208" s="149">
        <v>78965</v>
      </c>
      <c r="L208" s="149"/>
      <c r="M208" s="298">
        <v>78965</v>
      </c>
    </row>
    <row r="209" spans="9:13" ht="15.75" thickBot="1">
      <c r="I209" s="301">
        <v>725.79205</v>
      </c>
      <c r="J209" s="301"/>
      <c r="K209" s="301">
        <v>99015.20795</v>
      </c>
      <c r="L209" s="301"/>
      <c r="M209" s="301">
        <v>99741.192</v>
      </c>
    </row>
    <row r="210" ht="15.75" thickTop="1">
      <c r="M210" s="260"/>
    </row>
    <row r="211" ht="15">
      <c r="M211" s="260"/>
    </row>
    <row r="212" spans="1:13" ht="15.75">
      <c r="A212" s="259">
        <v>27</v>
      </c>
      <c r="B212" s="283" t="s">
        <v>212</v>
      </c>
      <c r="M212" s="260"/>
    </row>
    <row r="213" spans="2:13" ht="15" customHeight="1">
      <c r="B213" s="345" t="s">
        <v>314</v>
      </c>
      <c r="C213" s="345"/>
      <c r="D213" s="345"/>
      <c r="E213" s="345"/>
      <c r="F213" s="345"/>
      <c r="G213" s="345"/>
      <c r="H213" s="345"/>
      <c r="I213" s="345"/>
      <c r="J213" s="345"/>
      <c r="K213" s="345"/>
      <c r="L213" s="345"/>
      <c r="M213" s="345"/>
    </row>
    <row r="216" spans="1:2" ht="15.75">
      <c r="A216" s="259">
        <v>28</v>
      </c>
      <c r="B216" s="283" t="s">
        <v>467</v>
      </c>
    </row>
    <row r="217" spans="2:13" ht="33" customHeight="1">
      <c r="B217" s="335" t="s">
        <v>32</v>
      </c>
      <c r="C217" s="353" t="s">
        <v>218</v>
      </c>
      <c r="D217" s="353"/>
      <c r="E217" s="353"/>
      <c r="F217" s="353"/>
      <c r="G217" s="353"/>
      <c r="H217" s="353"/>
      <c r="I217" s="353"/>
      <c r="J217" s="353"/>
      <c r="K217" s="353"/>
      <c r="L217" s="353"/>
      <c r="M217" s="353"/>
    </row>
    <row r="220" spans="2:3" ht="15.75">
      <c r="B220" s="259" t="s">
        <v>181</v>
      </c>
      <c r="C220" s="283" t="s">
        <v>468</v>
      </c>
    </row>
    <row r="221" spans="3:13" ht="35.25" customHeight="1">
      <c r="C221" s="358" t="s">
        <v>1</v>
      </c>
      <c r="D221" s="358"/>
      <c r="E221" s="358"/>
      <c r="F221" s="358"/>
      <c r="G221" s="358"/>
      <c r="H221" s="358"/>
      <c r="I221" s="358"/>
      <c r="J221" s="358"/>
      <c r="K221" s="358"/>
      <c r="L221" s="358"/>
      <c r="M221" s="358"/>
    </row>
    <row r="222" ht="15">
      <c r="C222" s="259" t="s">
        <v>2</v>
      </c>
    </row>
    <row r="223" spans="3:13" ht="79.5" customHeight="1">
      <c r="C223" s="345" t="s">
        <v>0</v>
      </c>
      <c r="D223" s="345"/>
      <c r="E223" s="345"/>
      <c r="F223" s="345"/>
      <c r="G223" s="345"/>
      <c r="H223" s="345"/>
      <c r="I223" s="345"/>
      <c r="J223" s="345"/>
      <c r="K223" s="345"/>
      <c r="L223" s="345"/>
      <c r="M223" s="345"/>
    </row>
    <row r="224" ht="15">
      <c r="C224" s="259" t="s">
        <v>2</v>
      </c>
    </row>
    <row r="225" spans="2:13" ht="15.75">
      <c r="B225" s="303" t="s">
        <v>3</v>
      </c>
      <c r="C225" s="306" t="s">
        <v>4</v>
      </c>
      <c r="D225" s="306"/>
      <c r="E225" s="306"/>
      <c r="F225" s="306"/>
      <c r="G225" s="306"/>
      <c r="H225" s="306"/>
      <c r="I225" s="306"/>
      <c r="J225" s="306"/>
      <c r="K225" s="306"/>
      <c r="L225" s="306"/>
      <c r="M225" s="306"/>
    </row>
    <row r="226" spans="3:13" ht="84.75" customHeight="1">
      <c r="C226" s="348" t="s">
        <v>6</v>
      </c>
      <c r="D226" s="348"/>
      <c r="E226" s="348"/>
      <c r="F226" s="348"/>
      <c r="G226" s="348"/>
      <c r="H226" s="348"/>
      <c r="I226" s="348"/>
      <c r="J226" s="348"/>
      <c r="K226" s="348"/>
      <c r="L226" s="348"/>
      <c r="M226" s="348"/>
    </row>
    <row r="227" spans="3:13" ht="15">
      <c r="C227" s="259" t="s">
        <v>23</v>
      </c>
      <c r="M227" s="323"/>
    </row>
    <row r="228" spans="3:13" ht="52.5" customHeight="1">
      <c r="C228" s="348" t="s">
        <v>437</v>
      </c>
      <c r="D228" s="348"/>
      <c r="E228" s="348"/>
      <c r="F228" s="348"/>
      <c r="G228" s="348"/>
      <c r="H228" s="348"/>
      <c r="I228" s="348"/>
      <c r="J228" s="348"/>
      <c r="K228" s="348"/>
      <c r="L228" s="348"/>
      <c r="M228" s="348"/>
    </row>
    <row r="229" spans="3:12" ht="15">
      <c r="C229" s="323" t="s">
        <v>23</v>
      </c>
      <c r="D229" s="323"/>
      <c r="E229" s="323"/>
      <c r="F229" s="323"/>
      <c r="G229" s="323"/>
      <c r="H229" s="323"/>
      <c r="I229" s="323"/>
      <c r="J229" s="323"/>
      <c r="K229" s="323"/>
      <c r="L229" s="323"/>
    </row>
    <row r="230" spans="2:13" ht="15.75">
      <c r="B230" s="336" t="s">
        <v>190</v>
      </c>
      <c r="C230" s="306" t="s">
        <v>24</v>
      </c>
      <c r="D230" s="306"/>
      <c r="E230" s="306"/>
      <c r="F230" s="306"/>
      <c r="G230" s="306"/>
      <c r="H230" s="306"/>
      <c r="I230" s="306"/>
      <c r="J230" s="306"/>
      <c r="K230" s="306"/>
      <c r="L230" s="306"/>
      <c r="M230" s="306"/>
    </row>
    <row r="231" spans="3:13" ht="81" customHeight="1">
      <c r="C231" s="359" t="s">
        <v>25</v>
      </c>
      <c r="D231" s="359"/>
      <c r="E231" s="359"/>
      <c r="F231" s="359"/>
      <c r="G231" s="359"/>
      <c r="H231" s="359"/>
      <c r="I231" s="359"/>
      <c r="J231" s="359"/>
      <c r="K231" s="359"/>
      <c r="L231" s="359"/>
      <c r="M231" s="359"/>
    </row>
    <row r="232" spans="3:13" ht="15">
      <c r="C232" s="259" t="s">
        <v>5</v>
      </c>
      <c r="M232" s="323"/>
    </row>
    <row r="233" spans="3:13" ht="99.75" customHeight="1">
      <c r="C233" s="354" t="s">
        <v>469</v>
      </c>
      <c r="D233" s="354"/>
      <c r="E233" s="354"/>
      <c r="F233" s="354"/>
      <c r="G233" s="354"/>
      <c r="H233" s="354"/>
      <c r="I233" s="354"/>
      <c r="J233" s="354"/>
      <c r="K233" s="354"/>
      <c r="L233" s="354"/>
      <c r="M233" s="354"/>
    </row>
    <row r="234" ht="15">
      <c r="C234" s="323"/>
    </row>
    <row r="235" spans="2:13" ht="15.75">
      <c r="B235" s="303" t="s">
        <v>183</v>
      </c>
      <c r="C235" s="337" t="s">
        <v>416</v>
      </c>
      <c r="D235" s="286"/>
      <c r="E235" s="286"/>
      <c r="F235" s="286"/>
      <c r="G235" s="286"/>
      <c r="H235" s="286"/>
      <c r="I235" s="286"/>
      <c r="J235" s="286"/>
      <c r="K235" s="286"/>
      <c r="L235" s="286"/>
      <c r="M235" s="286"/>
    </row>
    <row r="236" spans="3:13" ht="33" customHeight="1">
      <c r="C236" s="356" t="s">
        <v>130</v>
      </c>
      <c r="D236" s="356"/>
      <c r="E236" s="356"/>
      <c r="F236" s="356"/>
      <c r="G236" s="356"/>
      <c r="H236" s="356"/>
      <c r="I236" s="356"/>
      <c r="J236" s="356"/>
      <c r="K236" s="356"/>
      <c r="L236" s="356"/>
      <c r="M236" s="356"/>
    </row>
    <row r="237" spans="3:13" ht="15">
      <c r="C237" s="286" t="s">
        <v>26</v>
      </c>
      <c r="D237" s="286"/>
      <c r="E237" s="286"/>
      <c r="F237" s="286"/>
      <c r="G237" s="286"/>
      <c r="H237" s="286"/>
      <c r="I237" s="286"/>
      <c r="J237" s="286"/>
      <c r="K237" s="286"/>
      <c r="L237" s="286"/>
      <c r="M237" s="286"/>
    </row>
    <row r="238" spans="3:13" ht="53.25" customHeight="1">
      <c r="C238" s="358" t="s">
        <v>358</v>
      </c>
      <c r="D238" s="358"/>
      <c r="E238" s="358"/>
      <c r="F238" s="358"/>
      <c r="G238" s="358"/>
      <c r="H238" s="358"/>
      <c r="I238" s="358"/>
      <c r="J238" s="358"/>
      <c r="K238" s="358"/>
      <c r="L238" s="358"/>
      <c r="M238" s="358"/>
    </row>
    <row r="239" ht="15">
      <c r="C239" s="323" t="s">
        <v>2</v>
      </c>
    </row>
    <row r="240" spans="2:3" ht="15">
      <c r="B240" s="338" t="s">
        <v>33</v>
      </c>
      <c r="C240" s="323" t="s">
        <v>415</v>
      </c>
    </row>
    <row r="241" ht="15">
      <c r="C241" s="323"/>
    </row>
    <row r="242" spans="2:13" ht="15.75">
      <c r="B242" s="259" t="s">
        <v>424</v>
      </c>
      <c r="C242" s="288" t="s">
        <v>308</v>
      </c>
      <c r="D242" s="283"/>
      <c r="E242" s="283"/>
      <c r="F242" s="283"/>
      <c r="G242" s="283"/>
      <c r="H242" s="283"/>
      <c r="I242" s="283"/>
      <c r="J242" s="283"/>
      <c r="K242" s="283"/>
      <c r="L242" s="283"/>
      <c r="M242" s="283"/>
    </row>
    <row r="243" spans="3:13" ht="92.25" customHeight="1">
      <c r="C243" s="360" t="s">
        <v>434</v>
      </c>
      <c r="D243" s="360"/>
      <c r="E243" s="360"/>
      <c r="F243" s="360"/>
      <c r="G243" s="360"/>
      <c r="H243" s="360"/>
      <c r="I243" s="360"/>
      <c r="J243" s="360"/>
      <c r="K243" s="360"/>
      <c r="L243" s="360"/>
      <c r="M243" s="360"/>
    </row>
    <row r="244" spans="3:13" ht="15.75">
      <c r="C244" s="361"/>
      <c r="D244" s="361"/>
      <c r="E244" s="361"/>
      <c r="F244" s="361"/>
      <c r="G244" s="361"/>
      <c r="H244" s="361"/>
      <c r="I244" s="361"/>
      <c r="J244" s="361"/>
      <c r="K244" s="361"/>
      <c r="L244" s="361"/>
      <c r="M244" s="361"/>
    </row>
    <row r="245" spans="3:13" ht="15.75">
      <c r="C245" s="288"/>
      <c r="D245" s="288"/>
      <c r="E245" s="288"/>
      <c r="F245" s="288"/>
      <c r="G245" s="288"/>
      <c r="H245" s="288"/>
      <c r="I245" s="288"/>
      <c r="J245" s="288"/>
      <c r="K245" s="288"/>
      <c r="L245" s="288"/>
      <c r="M245" s="288"/>
    </row>
    <row r="246" spans="1:2" ht="15.75">
      <c r="A246" s="259">
        <v>29</v>
      </c>
      <c r="B246" s="283" t="s">
        <v>27</v>
      </c>
    </row>
    <row r="247" spans="2:13" ht="36" customHeight="1">
      <c r="B247" s="347" t="s">
        <v>256</v>
      </c>
      <c r="C247" s="347"/>
      <c r="D247" s="347"/>
      <c r="E247" s="347"/>
      <c r="F247" s="347"/>
      <c r="G247" s="347"/>
      <c r="H247" s="347"/>
      <c r="I247" s="347"/>
      <c r="J247" s="347"/>
      <c r="K247" s="347"/>
      <c r="L247" s="347"/>
      <c r="M247" s="347"/>
    </row>
    <row r="250" spans="1:2" ht="15.75">
      <c r="A250" s="259">
        <v>30</v>
      </c>
      <c r="B250" s="283" t="s">
        <v>216</v>
      </c>
    </row>
    <row r="251" spans="2:13" ht="34.5" customHeight="1">
      <c r="B251" s="347" t="s">
        <v>168</v>
      </c>
      <c r="C251" s="347"/>
      <c r="D251" s="347"/>
      <c r="E251" s="347"/>
      <c r="F251" s="347"/>
      <c r="G251" s="347"/>
      <c r="H251" s="347"/>
      <c r="I251" s="347"/>
      <c r="J251" s="347"/>
      <c r="K251" s="347"/>
      <c r="L251" s="347"/>
      <c r="M251" s="347"/>
    </row>
    <row r="252" spans="1:13" ht="33.75" customHeight="1">
      <c r="A252" s="283"/>
      <c r="B252" s="347" t="s">
        <v>167</v>
      </c>
      <c r="C252" s="347"/>
      <c r="D252" s="347"/>
      <c r="E252" s="347"/>
      <c r="F252" s="347"/>
      <c r="G252" s="347"/>
      <c r="H252" s="347"/>
      <c r="I252" s="347"/>
      <c r="J252" s="347"/>
      <c r="K252" s="347"/>
      <c r="L252" s="347"/>
      <c r="M252" s="347"/>
    </row>
    <row r="254" spans="1:2" ht="15" customHeight="1">
      <c r="A254" s="259">
        <v>31</v>
      </c>
      <c r="B254" s="283" t="s">
        <v>299</v>
      </c>
    </row>
    <row r="255" spans="2:13" ht="89.25" customHeight="1">
      <c r="B255" s="347" t="s">
        <v>345</v>
      </c>
      <c r="C255" s="347"/>
      <c r="D255" s="347"/>
      <c r="E255" s="347"/>
      <c r="F255" s="347"/>
      <c r="G255" s="347"/>
      <c r="H255" s="347"/>
      <c r="I255" s="347"/>
      <c r="J255" s="347"/>
      <c r="K255" s="347"/>
      <c r="L255" s="347"/>
      <c r="M255" s="347"/>
    </row>
    <row r="256" spans="2:13" ht="48" customHeight="1">
      <c r="B256" s="347" t="s">
        <v>70</v>
      </c>
      <c r="C256" s="347"/>
      <c r="D256" s="347"/>
      <c r="E256" s="347"/>
      <c r="F256" s="347"/>
      <c r="G256" s="347"/>
      <c r="H256" s="347"/>
      <c r="I256" s="347"/>
      <c r="J256" s="347"/>
      <c r="K256" s="347"/>
      <c r="L256" s="347"/>
      <c r="M256" s="347"/>
    </row>
    <row r="257" spans="2:13" ht="24.75" customHeight="1">
      <c r="B257" s="347" t="s">
        <v>435</v>
      </c>
      <c r="C257" s="347"/>
      <c r="D257" s="347"/>
      <c r="E257" s="347"/>
      <c r="F257" s="347"/>
      <c r="G257" s="347"/>
      <c r="H257" s="347"/>
      <c r="I257" s="347"/>
      <c r="J257" s="347"/>
      <c r="K257" s="347"/>
      <c r="L257" s="347"/>
      <c r="M257" s="347"/>
    </row>
    <row r="259" spans="1:2" ht="15.75">
      <c r="A259" s="259">
        <v>32</v>
      </c>
      <c r="B259" s="283" t="s">
        <v>307</v>
      </c>
    </row>
    <row r="260" ht="15">
      <c r="B260" s="259" t="s">
        <v>303</v>
      </c>
    </row>
    <row r="263" spans="1:2" ht="15.75">
      <c r="A263" s="259">
        <v>33</v>
      </c>
      <c r="B263" s="283" t="s">
        <v>305</v>
      </c>
    </row>
    <row r="264" spans="2:13" ht="34.5" customHeight="1">
      <c r="B264" s="360" t="s">
        <v>157</v>
      </c>
      <c r="C264" s="360"/>
      <c r="D264" s="360"/>
      <c r="E264" s="360"/>
      <c r="F264" s="360"/>
      <c r="G264" s="360"/>
      <c r="H264" s="360"/>
      <c r="I264" s="360"/>
      <c r="J264" s="360"/>
      <c r="K264" s="360"/>
      <c r="L264" s="360"/>
      <c r="M264" s="360"/>
    </row>
    <row r="266" ht="15">
      <c r="B266" s="284" t="s">
        <v>45</v>
      </c>
    </row>
    <row r="267" ht="15">
      <c r="I267" s="284"/>
    </row>
    <row r="268" spans="7:13" s="322" customFormat="1" ht="30">
      <c r="G268" s="262" t="s">
        <v>43</v>
      </c>
      <c r="I268" s="262" t="s">
        <v>46</v>
      </c>
      <c r="K268" s="262" t="s">
        <v>47</v>
      </c>
      <c r="M268" s="262" t="s">
        <v>48</v>
      </c>
    </row>
    <row r="269" spans="7:13" ht="15">
      <c r="G269" s="339"/>
      <c r="I269" s="339"/>
      <c r="M269" s="339"/>
    </row>
    <row r="270" spans="3:13" ht="15">
      <c r="C270" s="323" t="s">
        <v>49</v>
      </c>
      <c r="G270" s="149">
        <v>135694732</v>
      </c>
      <c r="I270" s="149">
        <v>135694732</v>
      </c>
      <c r="K270" s="261">
        <v>125</v>
      </c>
      <c r="M270" s="340">
        <v>46470798</v>
      </c>
    </row>
    <row r="271" spans="3:13" ht="15">
      <c r="C271" s="323" t="s">
        <v>50</v>
      </c>
      <c r="G271" s="149">
        <v>3000000</v>
      </c>
      <c r="I271" s="260">
        <v>138694732</v>
      </c>
      <c r="K271" s="261">
        <v>1</v>
      </c>
      <c r="M271" s="340">
        <v>379985</v>
      </c>
    </row>
    <row r="272" spans="3:13" ht="15">
      <c r="C272" s="323" t="s">
        <v>51</v>
      </c>
      <c r="G272" s="149">
        <v>3000000</v>
      </c>
      <c r="I272" s="260">
        <v>141694732</v>
      </c>
      <c r="K272" s="261">
        <v>4</v>
      </c>
      <c r="M272" s="340">
        <v>1552818.9808219178</v>
      </c>
    </row>
    <row r="273" spans="3:13" ht="15">
      <c r="C273" s="323" t="s">
        <v>52</v>
      </c>
      <c r="G273" s="149">
        <v>6000000</v>
      </c>
      <c r="I273" s="260">
        <v>147694732</v>
      </c>
      <c r="K273" s="261">
        <v>16</v>
      </c>
      <c r="M273" s="340">
        <v>6474289.621917808</v>
      </c>
    </row>
    <row r="274" spans="3:13" ht="15">
      <c r="C274" s="323" t="s">
        <v>53</v>
      </c>
      <c r="G274" s="149">
        <v>6740000</v>
      </c>
      <c r="I274" s="260">
        <v>154434732</v>
      </c>
      <c r="K274" s="261">
        <v>9</v>
      </c>
      <c r="M274" s="340">
        <v>3807979.6931506847</v>
      </c>
    </row>
    <row r="275" spans="3:13" ht="15">
      <c r="C275" s="323" t="s">
        <v>54</v>
      </c>
      <c r="G275" s="149">
        <v>10000000</v>
      </c>
      <c r="I275" s="260">
        <v>164434732</v>
      </c>
      <c r="K275" s="261">
        <v>4</v>
      </c>
      <c r="M275" s="340">
        <v>1802024.4602739727</v>
      </c>
    </row>
    <row r="276" spans="3:13" ht="15">
      <c r="C276" s="323" t="s">
        <v>55</v>
      </c>
      <c r="G276" s="149">
        <v>2968000</v>
      </c>
      <c r="I276" s="260">
        <v>167402732</v>
      </c>
      <c r="K276" s="261">
        <v>22</v>
      </c>
      <c r="M276" s="340">
        <v>10090027.682191782</v>
      </c>
    </row>
    <row r="277" spans="3:13" ht="15">
      <c r="C277" s="323" t="s">
        <v>56</v>
      </c>
      <c r="G277" s="149">
        <v>9000000</v>
      </c>
      <c r="I277" s="260">
        <v>176402732</v>
      </c>
      <c r="K277" s="261">
        <v>184</v>
      </c>
      <c r="M277" s="340">
        <v>88926308.73424658</v>
      </c>
    </row>
    <row r="278" spans="3:13" ht="15.75" thickBot="1">
      <c r="C278" s="323" t="s">
        <v>322</v>
      </c>
      <c r="G278" s="263">
        <v>176402732</v>
      </c>
      <c r="I278" s="339"/>
      <c r="K278" s="341">
        <v>365</v>
      </c>
      <c r="M278" s="342">
        <v>159504233.369863</v>
      </c>
    </row>
    <row r="279" spans="7:13" ht="15.75" thickTop="1">
      <c r="G279" s="339"/>
      <c r="I279" s="339"/>
      <c r="K279" s="261"/>
      <c r="M279" s="339"/>
    </row>
    <row r="281" spans="1:2" ht="15.75">
      <c r="A281" s="259">
        <v>34</v>
      </c>
      <c r="B281" s="283" t="s">
        <v>306</v>
      </c>
    </row>
    <row r="282" spans="2:13" ht="53.25" customHeight="1">
      <c r="B282" s="347" t="s">
        <v>169</v>
      </c>
      <c r="C282" s="347"/>
      <c r="D282" s="347"/>
      <c r="E282" s="347"/>
      <c r="F282" s="347"/>
      <c r="G282" s="347"/>
      <c r="H282" s="347"/>
      <c r="I282" s="347"/>
      <c r="J282" s="347"/>
      <c r="K282" s="347"/>
      <c r="L282" s="347"/>
      <c r="M282" s="347"/>
    </row>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sheetData>
  <mergeCells count="52">
    <mergeCell ref="B264:M264"/>
    <mergeCell ref="B282:M282"/>
    <mergeCell ref="B252:M252"/>
    <mergeCell ref="B255:M255"/>
    <mergeCell ref="B256:M256"/>
    <mergeCell ref="B257:M257"/>
    <mergeCell ref="C243:M243"/>
    <mergeCell ref="C244:M244"/>
    <mergeCell ref="B247:M247"/>
    <mergeCell ref="B251:M251"/>
    <mergeCell ref="C231:M231"/>
    <mergeCell ref="C233:M233"/>
    <mergeCell ref="C236:M236"/>
    <mergeCell ref="C238:M238"/>
    <mergeCell ref="C221:M221"/>
    <mergeCell ref="C223:M223"/>
    <mergeCell ref="C226:M226"/>
    <mergeCell ref="C228:M228"/>
    <mergeCell ref="C197:M197"/>
    <mergeCell ref="C198:M198"/>
    <mergeCell ref="B213:M213"/>
    <mergeCell ref="C217:M217"/>
    <mergeCell ref="B182:M182"/>
    <mergeCell ref="C192:M192"/>
    <mergeCell ref="C193:M193"/>
    <mergeCell ref="C194:M194"/>
    <mergeCell ref="B152:M152"/>
    <mergeCell ref="B160:M160"/>
    <mergeCell ref="B164:M164"/>
    <mergeCell ref="B178:M178"/>
    <mergeCell ref="B128:M128"/>
    <mergeCell ref="B131:M131"/>
    <mergeCell ref="B132:M132"/>
    <mergeCell ref="B136:M136"/>
    <mergeCell ref="C107:M107"/>
    <mergeCell ref="B111:M111"/>
    <mergeCell ref="C124:M124"/>
    <mergeCell ref="B64:M64"/>
    <mergeCell ref="C68:M68"/>
    <mergeCell ref="C106:M106"/>
    <mergeCell ref="G49:I49"/>
    <mergeCell ref="K49:M49"/>
    <mergeCell ref="G50:M50"/>
    <mergeCell ref="B62:M62"/>
    <mergeCell ref="B16:M16"/>
    <mergeCell ref="B24:M24"/>
    <mergeCell ref="B28:M28"/>
    <mergeCell ref="B32:M32"/>
    <mergeCell ref="B8:M8"/>
    <mergeCell ref="B10:M10"/>
    <mergeCell ref="B12:M12"/>
    <mergeCell ref="B13:M13"/>
  </mergeCells>
  <printOptions/>
  <pageMargins left="0.75" right="0.24" top="0.72" bottom="0.97"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indexed="43"/>
  </sheetPr>
  <dimension ref="A1:M33"/>
  <sheetViews>
    <sheetView workbookViewId="0" topLeftCell="A13">
      <selection activeCell="J33" sqref="J33"/>
    </sheetView>
  </sheetViews>
  <sheetFormatPr defaultColWidth="9.140625" defaultRowHeight="12.75"/>
  <cols>
    <col min="1" max="1" width="32.8515625" style="59" customWidth="1"/>
    <col min="2" max="2" width="16.28125" style="59" bestFit="1" customWidth="1"/>
    <col min="3" max="3" width="0.71875" style="59" customWidth="1"/>
    <col min="4" max="4" width="12.421875" style="59" customWidth="1"/>
    <col min="5" max="5" width="0.5625" style="59" customWidth="1"/>
    <col min="6" max="6" width="15.140625" style="59" customWidth="1"/>
    <col min="7" max="7" width="0.71875" style="59" customWidth="1"/>
    <col min="8" max="8" width="14.57421875" style="59" customWidth="1"/>
    <col min="9" max="9" width="0.5625" style="59" customWidth="1"/>
    <col min="10" max="10" width="15.421875" style="59" customWidth="1"/>
    <col min="11" max="11" width="0.5625" style="59" customWidth="1"/>
    <col min="12" max="12" width="15.28125" style="59" customWidth="1"/>
    <col min="13" max="13" width="9.7109375" style="59" bestFit="1" customWidth="1"/>
    <col min="14" max="16384" width="9.140625" style="59" customWidth="1"/>
  </cols>
  <sheetData>
    <row r="1" spans="1:11" ht="15.75">
      <c r="A1" s="58" t="s">
        <v>361</v>
      </c>
      <c r="C1" s="74"/>
      <c r="E1" s="74"/>
      <c r="G1" s="74"/>
      <c r="I1" s="74"/>
      <c r="K1" s="74"/>
    </row>
    <row r="2" spans="1:12" ht="35.25" customHeight="1">
      <c r="A2" s="362" t="s">
        <v>17</v>
      </c>
      <c r="B2" s="363"/>
      <c r="C2" s="363"/>
      <c r="D2" s="363"/>
      <c r="E2" s="363"/>
      <c r="F2" s="363"/>
      <c r="G2" s="363"/>
      <c r="H2" s="363"/>
      <c r="I2" s="363"/>
      <c r="J2" s="363"/>
      <c r="K2" s="363"/>
      <c r="L2" s="363"/>
    </row>
    <row r="3" spans="3:11" ht="15">
      <c r="C3" s="74"/>
      <c r="E3" s="74"/>
      <c r="G3" s="74"/>
      <c r="I3" s="74"/>
      <c r="K3" s="74"/>
    </row>
    <row r="4" spans="1:11" ht="15">
      <c r="A4" s="59" t="s">
        <v>177</v>
      </c>
      <c r="C4" s="74"/>
      <c r="E4" s="74"/>
      <c r="G4" s="74"/>
      <c r="I4" s="74"/>
      <c r="K4" s="74"/>
    </row>
    <row r="5" spans="3:11" ht="15">
      <c r="C5" s="74"/>
      <c r="E5" s="74"/>
      <c r="G5" s="74"/>
      <c r="I5" s="74"/>
      <c r="K5" s="74"/>
    </row>
    <row r="6" spans="1:12" ht="36" customHeight="1">
      <c r="A6" s="364" t="s">
        <v>475</v>
      </c>
      <c r="B6" s="364"/>
      <c r="C6" s="364"/>
      <c r="D6" s="364"/>
      <c r="E6" s="364"/>
      <c r="F6" s="364"/>
      <c r="G6" s="364"/>
      <c r="H6" s="364"/>
      <c r="I6" s="364"/>
      <c r="J6" s="364"/>
      <c r="K6" s="364"/>
      <c r="L6" s="364"/>
    </row>
    <row r="7" spans="3:11" ht="15">
      <c r="C7" s="74"/>
      <c r="E7" s="74"/>
      <c r="G7" s="74"/>
      <c r="I7" s="74"/>
      <c r="K7" s="74"/>
    </row>
    <row r="8" spans="1:11" ht="15">
      <c r="A8" s="59" t="s">
        <v>304</v>
      </c>
      <c r="C8" s="74"/>
      <c r="E8" s="74"/>
      <c r="F8" s="59" t="s">
        <v>362</v>
      </c>
      <c r="G8" s="74"/>
      <c r="I8" s="74"/>
      <c r="K8" s="74"/>
    </row>
    <row r="9" spans="3:11" ht="15">
      <c r="C9" s="74"/>
      <c r="D9" s="74"/>
      <c r="E9" s="74"/>
      <c r="F9" s="74"/>
      <c r="G9" s="74"/>
      <c r="H9" s="74"/>
      <c r="I9" s="74"/>
      <c r="K9" s="74"/>
    </row>
    <row r="10" spans="3:11" ht="15">
      <c r="C10" s="74"/>
      <c r="E10" s="74"/>
      <c r="G10" s="74"/>
      <c r="I10" s="74"/>
      <c r="K10" s="74"/>
    </row>
    <row r="11" spans="1:12" ht="45">
      <c r="A11" s="146" t="s">
        <v>140</v>
      </c>
      <c r="B11" s="148" t="s">
        <v>363</v>
      </c>
      <c r="C11" s="79"/>
      <c r="D11" s="148" t="s">
        <v>364</v>
      </c>
      <c r="E11" s="79"/>
      <c r="F11" s="148" t="s">
        <v>365</v>
      </c>
      <c r="G11" s="79"/>
      <c r="H11" s="148" t="s">
        <v>366</v>
      </c>
      <c r="I11" s="79"/>
      <c r="J11" s="148" t="s">
        <v>367</v>
      </c>
      <c r="K11" s="79"/>
      <c r="L11" s="148" t="s">
        <v>88</v>
      </c>
    </row>
    <row r="12" spans="1:12" ht="15">
      <c r="A12" s="63"/>
      <c r="B12" s="63" t="s">
        <v>81</v>
      </c>
      <c r="C12" s="64"/>
      <c r="D12" s="63" t="s">
        <v>81</v>
      </c>
      <c r="E12" s="64"/>
      <c r="F12" s="63" t="s">
        <v>81</v>
      </c>
      <c r="G12" s="64"/>
      <c r="H12" s="63" t="s">
        <v>81</v>
      </c>
      <c r="I12" s="64"/>
      <c r="J12" s="63" t="s">
        <v>81</v>
      </c>
      <c r="K12" s="64"/>
      <c r="L12" s="63" t="s">
        <v>81</v>
      </c>
    </row>
    <row r="13" spans="3:11" ht="15">
      <c r="C13" s="74"/>
      <c r="E13" s="74"/>
      <c r="G13" s="74"/>
      <c r="I13" s="74"/>
      <c r="K13" s="74"/>
    </row>
    <row r="14" spans="1:12" ht="15">
      <c r="A14" s="59" t="s">
        <v>325</v>
      </c>
      <c r="B14" s="66">
        <v>135694.732</v>
      </c>
      <c r="C14" s="69"/>
      <c r="D14" s="66">
        <v>249797.108</v>
      </c>
      <c r="E14" s="66">
        <v>0</v>
      </c>
      <c r="F14" s="66">
        <v>352.94</v>
      </c>
      <c r="G14" s="66">
        <v>0</v>
      </c>
      <c r="H14" s="66">
        <v>-69.067</v>
      </c>
      <c r="I14" s="66">
        <v>0</v>
      </c>
      <c r="J14" s="66">
        <v>-199922.887</v>
      </c>
      <c r="K14" s="69"/>
      <c r="L14" s="66">
        <v>185852.826</v>
      </c>
    </row>
    <row r="15" spans="1:12" ht="15">
      <c r="A15" s="59" t="s">
        <v>95</v>
      </c>
      <c r="B15" s="66"/>
      <c r="C15" s="69"/>
      <c r="D15" s="66">
        <v>-184.40812000000733</v>
      </c>
      <c r="E15" s="69"/>
      <c r="F15" s="66"/>
      <c r="G15" s="69"/>
      <c r="H15" s="66"/>
      <c r="I15" s="69"/>
      <c r="J15" s="66"/>
      <c r="K15" s="69"/>
      <c r="L15" s="66">
        <v>-184.40812000000733</v>
      </c>
    </row>
    <row r="16" spans="1:12" ht="15">
      <c r="A16" s="59" t="s">
        <v>331</v>
      </c>
      <c r="B16" s="66">
        <v>40708.00042</v>
      </c>
      <c r="C16" s="69"/>
      <c r="D16" s="66"/>
      <c r="E16" s="69"/>
      <c r="F16" s="66"/>
      <c r="G16" s="69"/>
      <c r="H16" s="66"/>
      <c r="I16" s="69"/>
      <c r="J16" s="66"/>
      <c r="K16" s="69"/>
      <c r="L16" s="66">
        <v>40708.00042</v>
      </c>
    </row>
    <row r="17" spans="1:13" ht="15">
      <c r="A17" s="59" t="s">
        <v>10</v>
      </c>
      <c r="B17" s="66"/>
      <c r="C17" s="69"/>
      <c r="D17" s="66"/>
      <c r="E17" s="69"/>
      <c r="F17" s="66"/>
      <c r="G17" s="69"/>
      <c r="H17" s="66"/>
      <c r="I17" s="69"/>
      <c r="J17" s="149">
        <v>-23788</v>
      </c>
      <c r="K17" s="66"/>
      <c r="L17" s="66">
        <v>-23788</v>
      </c>
      <c r="M17" s="70"/>
    </row>
    <row r="18" spans="1:12" ht="15.75" thickBot="1">
      <c r="A18" s="59" t="s">
        <v>476</v>
      </c>
      <c r="B18" s="73">
        <v>176402.73242</v>
      </c>
      <c r="C18" s="69"/>
      <c r="D18" s="73">
        <v>249612.69988</v>
      </c>
      <c r="E18" s="69"/>
      <c r="F18" s="73">
        <v>352.94</v>
      </c>
      <c r="G18" s="69"/>
      <c r="H18" s="73">
        <v>-69.067</v>
      </c>
      <c r="I18" s="69"/>
      <c r="J18" s="73">
        <v>-223711</v>
      </c>
      <c r="K18" s="69"/>
      <c r="L18" s="73">
        <v>202588.9186289161</v>
      </c>
    </row>
    <row r="19" spans="2:12" ht="15.75" thickTop="1">
      <c r="B19" s="66"/>
      <c r="C19" s="69"/>
      <c r="D19" s="66"/>
      <c r="E19" s="69"/>
      <c r="F19" s="66"/>
      <c r="G19" s="69"/>
      <c r="H19" s="66"/>
      <c r="I19" s="69"/>
      <c r="J19" s="66"/>
      <c r="K19" s="69"/>
      <c r="L19" s="66"/>
    </row>
    <row r="20" spans="2:12" ht="15">
      <c r="B20" s="66"/>
      <c r="C20" s="69"/>
      <c r="D20" s="66"/>
      <c r="E20" s="69"/>
      <c r="F20" s="66"/>
      <c r="G20" s="69"/>
      <c r="H20" s="66"/>
      <c r="I20" s="69"/>
      <c r="J20" s="66"/>
      <c r="K20" s="69"/>
      <c r="L20" s="66"/>
    </row>
    <row r="22" spans="1:11" ht="15">
      <c r="A22" s="59" t="s">
        <v>304</v>
      </c>
      <c r="C22" s="74"/>
      <c r="E22" s="74"/>
      <c r="F22" s="59" t="s">
        <v>362</v>
      </c>
      <c r="G22" s="74"/>
      <c r="I22" s="74"/>
      <c r="K22" s="74"/>
    </row>
    <row r="23" spans="3:11" ht="15">
      <c r="C23" s="74"/>
      <c r="D23" s="74"/>
      <c r="E23" s="74"/>
      <c r="F23" s="74"/>
      <c r="G23" s="74"/>
      <c r="H23" s="74"/>
      <c r="I23" s="74"/>
      <c r="K23" s="74"/>
    </row>
    <row r="24" spans="3:11" ht="15">
      <c r="C24" s="74"/>
      <c r="E24" s="74"/>
      <c r="G24" s="74"/>
      <c r="I24" s="74"/>
      <c r="K24" s="74"/>
    </row>
    <row r="25" spans="1:12" ht="45">
      <c r="A25" s="209" t="s">
        <v>141</v>
      </c>
      <c r="B25" s="210" t="s">
        <v>363</v>
      </c>
      <c r="C25" s="211"/>
      <c r="D25" s="210" t="s">
        <v>364</v>
      </c>
      <c r="E25" s="211"/>
      <c r="F25" s="210" t="s">
        <v>365</v>
      </c>
      <c r="G25" s="211"/>
      <c r="H25" s="210" t="s">
        <v>366</v>
      </c>
      <c r="I25" s="211"/>
      <c r="J25" s="210" t="s">
        <v>367</v>
      </c>
      <c r="K25" s="211"/>
      <c r="L25" s="210" t="s">
        <v>88</v>
      </c>
    </row>
    <row r="26" spans="1:12" ht="15">
      <c r="A26" s="81"/>
      <c r="B26" s="81" t="s">
        <v>81</v>
      </c>
      <c r="C26" s="82"/>
      <c r="D26" s="81" t="s">
        <v>81</v>
      </c>
      <c r="E26" s="82"/>
      <c r="F26" s="81" t="s">
        <v>81</v>
      </c>
      <c r="G26" s="82"/>
      <c r="H26" s="81" t="s">
        <v>81</v>
      </c>
      <c r="I26" s="82"/>
      <c r="J26" s="81" t="s">
        <v>81</v>
      </c>
      <c r="K26" s="82"/>
      <c r="L26" s="81" t="s">
        <v>81</v>
      </c>
    </row>
    <row r="27" spans="3:11" ht="15">
      <c r="C27" s="74"/>
      <c r="E27" s="74"/>
      <c r="G27" s="74"/>
      <c r="I27" s="74"/>
      <c r="K27" s="74"/>
    </row>
    <row r="28" spans="1:12" ht="15">
      <c r="A28" s="59" t="s">
        <v>35</v>
      </c>
      <c r="B28" s="66">
        <v>123360</v>
      </c>
      <c r="C28" s="69"/>
      <c r="D28" s="66">
        <v>249797.108</v>
      </c>
      <c r="E28" s="66">
        <v>0</v>
      </c>
      <c r="F28" s="66">
        <v>353</v>
      </c>
      <c r="G28" s="66">
        <v>0</v>
      </c>
      <c r="H28" s="66">
        <v>-69</v>
      </c>
      <c r="I28" s="66">
        <v>0</v>
      </c>
      <c r="J28" s="66">
        <v>-200219</v>
      </c>
      <c r="K28" s="69"/>
      <c r="L28" s="66">
        <v>173222.108</v>
      </c>
    </row>
    <row r="29" spans="1:12" ht="15">
      <c r="A29" s="59" t="s">
        <v>331</v>
      </c>
      <c r="B29" s="66">
        <v>12335</v>
      </c>
      <c r="C29" s="69"/>
      <c r="D29" s="66">
        <v>0</v>
      </c>
      <c r="E29" s="69"/>
      <c r="F29" s="66">
        <v>0</v>
      </c>
      <c r="G29" s="69"/>
      <c r="H29" s="66">
        <v>0</v>
      </c>
      <c r="I29" s="69"/>
      <c r="J29" s="66">
        <v>0</v>
      </c>
      <c r="K29" s="69"/>
      <c r="L29" s="66">
        <v>12335</v>
      </c>
    </row>
    <row r="30" spans="1:12" ht="15">
      <c r="A30" s="59" t="s">
        <v>199</v>
      </c>
      <c r="B30" s="66">
        <v>0</v>
      </c>
      <c r="C30" s="69"/>
      <c r="D30" s="66">
        <v>0</v>
      </c>
      <c r="E30" s="69"/>
      <c r="F30" s="66">
        <v>0</v>
      </c>
      <c r="G30" s="69"/>
      <c r="H30" s="66">
        <v>0</v>
      </c>
      <c r="I30" s="69"/>
      <c r="J30" s="66">
        <v>0</v>
      </c>
      <c r="K30" s="69"/>
      <c r="L30" s="66">
        <v>0</v>
      </c>
    </row>
    <row r="31" spans="1:12" ht="15">
      <c r="A31" s="59" t="s">
        <v>36</v>
      </c>
      <c r="B31" s="66">
        <v>0</v>
      </c>
      <c r="C31" s="69"/>
      <c r="D31" s="66">
        <v>0</v>
      </c>
      <c r="E31" s="69"/>
      <c r="F31" s="66">
        <v>0</v>
      </c>
      <c r="G31" s="69"/>
      <c r="H31" s="66">
        <v>0</v>
      </c>
      <c r="I31" s="69"/>
      <c r="J31" s="66">
        <v>296</v>
      </c>
      <c r="K31" s="66"/>
      <c r="L31" s="66">
        <v>296</v>
      </c>
    </row>
    <row r="32" spans="1:12" ht="15.75" thickBot="1">
      <c r="A32" s="59" t="s">
        <v>316</v>
      </c>
      <c r="B32" s="73">
        <v>135695</v>
      </c>
      <c r="C32" s="69"/>
      <c r="D32" s="73">
        <v>249797.108</v>
      </c>
      <c r="E32" s="69"/>
      <c r="F32" s="73">
        <v>353</v>
      </c>
      <c r="G32" s="69"/>
      <c r="H32" s="73">
        <v>-69</v>
      </c>
      <c r="I32" s="69"/>
      <c r="J32" s="73">
        <v>-199923</v>
      </c>
      <c r="K32" s="69"/>
      <c r="L32" s="73">
        <v>185853.108</v>
      </c>
    </row>
    <row r="33" spans="1:12" ht="30.75" customHeight="1" thickTop="1">
      <c r="A33" s="41"/>
      <c r="B33" s="212"/>
      <c r="C33" s="213"/>
      <c r="D33" s="212"/>
      <c r="E33" s="213"/>
      <c r="F33" s="212"/>
      <c r="G33" s="213"/>
      <c r="H33" s="212"/>
      <c r="I33" s="213"/>
      <c r="J33" s="212"/>
      <c r="K33" s="213"/>
      <c r="L33" s="212"/>
    </row>
  </sheetData>
  <mergeCells count="2">
    <mergeCell ref="A2:L2"/>
    <mergeCell ref="A6:L6"/>
  </mergeCells>
  <printOptions/>
  <pageMargins left="0.75" right="0.75" top="1" bottom="1" header="0.5" footer="0.5"/>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tabColor indexed="43"/>
  </sheetPr>
  <dimension ref="A1:G69"/>
  <sheetViews>
    <sheetView workbookViewId="0" topLeftCell="A1">
      <selection activeCell="B20" sqref="B20"/>
    </sheetView>
  </sheetViews>
  <sheetFormatPr defaultColWidth="9.140625" defaultRowHeight="12.75"/>
  <cols>
    <col min="1" max="1" width="56.8515625" style="41" customWidth="1"/>
    <col min="2" max="2" width="20.28125" style="41" customWidth="1"/>
    <col min="3" max="3" width="19.140625" style="59" customWidth="1"/>
    <col min="4" max="4" width="14.28125" style="144" bestFit="1" customWidth="1"/>
    <col min="5" max="5" width="9.7109375" style="83" bestFit="1" customWidth="1"/>
    <col min="6" max="6" width="12.00390625" style="83" customWidth="1"/>
    <col min="7" max="7" width="9.140625" style="83" customWidth="1"/>
    <col min="8" max="16384" width="9.140625" style="41" customWidth="1"/>
  </cols>
  <sheetData>
    <row r="1" ht="15.75">
      <c r="A1" s="80" t="s">
        <v>176</v>
      </c>
    </row>
    <row r="2" spans="1:3" ht="31.5" customHeight="1">
      <c r="A2" s="365" t="s">
        <v>17</v>
      </c>
      <c r="B2" s="366"/>
      <c r="C2" s="366"/>
    </row>
    <row r="3" ht="15">
      <c r="A3" s="116"/>
    </row>
    <row r="7" ht="15">
      <c r="A7" s="41" t="s">
        <v>328</v>
      </c>
    </row>
    <row r="8" spans="2:3" ht="15">
      <c r="B8" s="81" t="s">
        <v>348</v>
      </c>
      <c r="C8" s="63" t="s">
        <v>349</v>
      </c>
    </row>
    <row r="9" spans="2:6" ht="15">
      <c r="B9" s="81" t="s">
        <v>193</v>
      </c>
      <c r="C9" s="63" t="s">
        <v>279</v>
      </c>
      <c r="F9" s="82"/>
    </row>
    <row r="10" spans="2:6" ht="15">
      <c r="B10" s="81" t="s">
        <v>194</v>
      </c>
      <c r="C10" s="63" t="s">
        <v>280</v>
      </c>
      <c r="F10" s="82"/>
    </row>
    <row r="11" spans="2:6" ht="15">
      <c r="B11" s="81" t="s">
        <v>178</v>
      </c>
      <c r="C11" s="63" t="s">
        <v>281</v>
      </c>
      <c r="F11" s="82"/>
    </row>
    <row r="12" spans="2:6" ht="15">
      <c r="B12" s="81" t="s">
        <v>179</v>
      </c>
      <c r="C12" s="63" t="s">
        <v>282</v>
      </c>
      <c r="F12" s="82"/>
    </row>
    <row r="13" spans="1:6" ht="15">
      <c r="A13" s="83"/>
      <c r="B13" s="143">
        <v>38533</v>
      </c>
      <c r="C13" s="96">
        <v>38168</v>
      </c>
      <c r="F13" s="269"/>
    </row>
    <row r="14" spans="2:6" ht="15">
      <c r="B14" s="82" t="s">
        <v>180</v>
      </c>
      <c r="C14" s="64" t="s">
        <v>180</v>
      </c>
      <c r="F14" s="82"/>
    </row>
    <row r="15" spans="1:2" ht="15">
      <c r="A15" s="41" t="s">
        <v>219</v>
      </c>
      <c r="B15" s="81"/>
    </row>
    <row r="16" spans="1:7" ht="15">
      <c r="A16" s="59" t="s">
        <v>220</v>
      </c>
      <c r="B16" s="117">
        <v>6048</v>
      </c>
      <c r="C16" s="67">
        <v>6668.999</v>
      </c>
      <c r="F16" s="118"/>
      <c r="G16" s="119"/>
    </row>
    <row r="17" spans="1:7" ht="15">
      <c r="A17" s="59" t="s">
        <v>221</v>
      </c>
      <c r="B17" s="117">
        <v>215000.00009000002</v>
      </c>
      <c r="C17" s="67">
        <v>215000</v>
      </c>
      <c r="F17" s="118"/>
      <c r="G17" s="119"/>
    </row>
    <row r="18" spans="1:7" ht="15">
      <c r="A18" s="59" t="s">
        <v>222</v>
      </c>
      <c r="B18" s="117">
        <v>0</v>
      </c>
      <c r="C18" s="67">
        <v>0</v>
      </c>
      <c r="F18" s="118"/>
      <c r="G18" s="119"/>
    </row>
    <row r="19" spans="1:7" ht="15">
      <c r="A19" s="59" t="s">
        <v>373</v>
      </c>
      <c r="B19" s="117">
        <v>0</v>
      </c>
      <c r="C19" s="67">
        <v>0</v>
      </c>
      <c r="F19" s="118"/>
      <c r="G19" s="119"/>
    </row>
    <row r="20" spans="1:7" ht="15">
      <c r="A20" s="59" t="s">
        <v>230</v>
      </c>
      <c r="B20" s="117">
        <v>17114.93489</v>
      </c>
      <c r="C20" s="67">
        <v>21433</v>
      </c>
      <c r="F20" s="118"/>
      <c r="G20" s="119"/>
    </row>
    <row r="21" spans="1:7" ht="15">
      <c r="A21" s="59" t="s">
        <v>241</v>
      </c>
      <c r="B21" s="117">
        <v>33718.2</v>
      </c>
      <c r="C21" s="67">
        <v>38042</v>
      </c>
      <c r="F21" s="118"/>
      <c r="G21" s="119"/>
    </row>
    <row r="22" spans="1:7" ht="15">
      <c r="A22" s="59" t="s">
        <v>34</v>
      </c>
      <c r="B22" s="117">
        <v>2754.74</v>
      </c>
      <c r="C22" s="67">
        <v>0</v>
      </c>
      <c r="F22" s="118"/>
      <c r="G22" s="119"/>
    </row>
    <row r="23" spans="1:7" ht="15">
      <c r="A23" s="59" t="s">
        <v>223</v>
      </c>
      <c r="B23" s="117">
        <v>4</v>
      </c>
      <c r="C23" s="68">
        <v>4</v>
      </c>
      <c r="F23" s="118"/>
      <c r="G23" s="119"/>
    </row>
    <row r="24" spans="1:7" ht="15">
      <c r="A24" s="59" t="s">
        <v>263</v>
      </c>
      <c r="B24" s="120">
        <v>17634.72997711283</v>
      </c>
      <c r="C24" s="150">
        <v>24535</v>
      </c>
      <c r="F24" s="118"/>
      <c r="G24" s="119"/>
    </row>
    <row r="25" spans="2:7" ht="15">
      <c r="B25" s="121">
        <v>292275.30295711284</v>
      </c>
      <c r="C25" s="113">
        <v>305682.999</v>
      </c>
      <c r="F25" s="118"/>
      <c r="G25" s="119"/>
    </row>
    <row r="26" spans="1:7" ht="12.75" customHeight="1">
      <c r="A26" s="41" t="s">
        <v>173</v>
      </c>
      <c r="B26" s="122"/>
      <c r="C26" s="113"/>
      <c r="F26" s="118"/>
      <c r="G26" s="119"/>
    </row>
    <row r="27" spans="1:7" ht="15">
      <c r="A27" s="123" t="s">
        <v>224</v>
      </c>
      <c r="B27" s="117">
        <v>199.154</v>
      </c>
      <c r="C27" s="113">
        <v>199</v>
      </c>
      <c r="F27" s="118"/>
      <c r="G27" s="119"/>
    </row>
    <row r="28" spans="1:7" ht="15">
      <c r="A28" s="124" t="s">
        <v>9</v>
      </c>
      <c r="B28" s="117">
        <v>32983.57</v>
      </c>
      <c r="C28" s="113">
        <v>30028</v>
      </c>
      <c r="F28" s="118"/>
      <c r="G28" s="119"/>
    </row>
    <row r="29" spans="1:7" ht="15">
      <c r="A29" s="123" t="s">
        <v>94</v>
      </c>
      <c r="B29" s="117">
        <v>3983.183</v>
      </c>
      <c r="C29" s="113">
        <v>3686</v>
      </c>
      <c r="F29" s="118"/>
      <c r="G29" s="119"/>
    </row>
    <row r="30" spans="1:7" ht="15">
      <c r="A30" s="59" t="s">
        <v>126</v>
      </c>
      <c r="B30" s="117">
        <v>26417.039</v>
      </c>
      <c r="C30" s="113">
        <v>5299</v>
      </c>
      <c r="F30" s="118"/>
      <c r="G30" s="119"/>
    </row>
    <row r="31" spans="1:7" ht="15" hidden="1">
      <c r="A31" s="59" t="s">
        <v>258</v>
      </c>
      <c r="B31" s="117">
        <v>0</v>
      </c>
      <c r="C31" s="113">
        <v>0</v>
      </c>
      <c r="F31" s="118"/>
      <c r="G31" s="119"/>
    </row>
    <row r="32" spans="1:7" ht="15" hidden="1">
      <c r="A32" s="59" t="s">
        <v>237</v>
      </c>
      <c r="B32" s="117">
        <v>0</v>
      </c>
      <c r="C32" s="113">
        <v>0</v>
      </c>
      <c r="F32" s="118"/>
      <c r="G32" s="119"/>
    </row>
    <row r="33" spans="1:7" ht="15" hidden="1">
      <c r="A33" s="59" t="s">
        <v>238</v>
      </c>
      <c r="B33" s="117">
        <v>0</v>
      </c>
      <c r="C33" s="113">
        <v>0</v>
      </c>
      <c r="F33" s="118"/>
      <c r="G33" s="119"/>
    </row>
    <row r="34" spans="1:7" ht="15" hidden="1">
      <c r="A34" s="59" t="s">
        <v>239</v>
      </c>
      <c r="B34" s="117">
        <v>0</v>
      </c>
      <c r="C34" s="113">
        <v>0</v>
      </c>
      <c r="F34" s="118"/>
      <c r="G34" s="119"/>
    </row>
    <row r="35" spans="1:7" ht="15">
      <c r="A35" s="59" t="s">
        <v>231</v>
      </c>
      <c r="B35" s="117">
        <v>878.2665000000001</v>
      </c>
      <c r="C35" s="113">
        <v>543</v>
      </c>
      <c r="F35" s="118"/>
      <c r="G35" s="119"/>
    </row>
    <row r="36" spans="2:7" ht="15">
      <c r="B36" s="125">
        <v>64461.212499999994</v>
      </c>
      <c r="C36" s="151">
        <v>39755</v>
      </c>
      <c r="F36" s="118"/>
      <c r="G36" s="119"/>
    </row>
    <row r="37" spans="1:7" ht="15">
      <c r="A37" s="41" t="s">
        <v>127</v>
      </c>
      <c r="B37" s="122"/>
      <c r="C37" s="63"/>
      <c r="F37" s="118"/>
      <c r="G37" s="119"/>
    </row>
    <row r="38" spans="1:7" ht="15">
      <c r="A38" s="59" t="s">
        <v>128</v>
      </c>
      <c r="B38" s="117">
        <v>6621.313</v>
      </c>
      <c r="C38" s="152">
        <v>13215</v>
      </c>
      <c r="F38" s="118"/>
      <c r="G38" s="119"/>
    </row>
    <row r="39" spans="1:7" ht="15">
      <c r="A39" s="59" t="s">
        <v>174</v>
      </c>
      <c r="B39" s="117">
        <v>26478.281039999998</v>
      </c>
      <c r="C39" s="152">
        <v>39007</v>
      </c>
      <c r="F39" s="118"/>
      <c r="G39" s="119"/>
    </row>
    <row r="40" spans="1:7" ht="15">
      <c r="A40" s="59" t="s">
        <v>232</v>
      </c>
      <c r="B40" s="117">
        <v>16129.489599999999</v>
      </c>
      <c r="C40" s="67">
        <v>1117</v>
      </c>
      <c r="F40" s="118"/>
      <c r="G40" s="119"/>
    </row>
    <row r="41" spans="1:7" ht="15">
      <c r="A41" s="41" t="s">
        <v>258</v>
      </c>
      <c r="B41" s="117">
        <v>0</v>
      </c>
      <c r="C41" s="67">
        <v>0</v>
      </c>
      <c r="F41" s="118"/>
      <c r="G41" s="119"/>
    </row>
    <row r="42" spans="1:7" ht="15">
      <c r="A42" s="59" t="s">
        <v>260</v>
      </c>
      <c r="B42" s="117">
        <v>0</v>
      </c>
      <c r="C42" s="67">
        <v>0</v>
      </c>
      <c r="F42" s="118"/>
      <c r="G42" s="119"/>
    </row>
    <row r="43" spans="1:7" ht="15">
      <c r="A43" s="41" t="s">
        <v>233</v>
      </c>
      <c r="B43" s="117">
        <v>0</v>
      </c>
      <c r="C43" s="67">
        <v>0</v>
      </c>
      <c r="F43" s="118"/>
      <c r="G43" s="119"/>
    </row>
    <row r="44" spans="1:7" ht="15">
      <c r="A44" s="59" t="s">
        <v>240</v>
      </c>
      <c r="B44" s="117">
        <v>0</v>
      </c>
      <c r="C44" s="67">
        <v>0</v>
      </c>
      <c r="F44" s="118"/>
      <c r="G44" s="119"/>
    </row>
    <row r="45" spans="1:7" ht="15">
      <c r="A45" s="59" t="s">
        <v>244</v>
      </c>
      <c r="B45" s="117">
        <v>148.904</v>
      </c>
      <c r="C45" s="67">
        <v>113</v>
      </c>
      <c r="F45" s="118"/>
      <c r="G45" s="119"/>
    </row>
    <row r="46" spans="1:7" ht="15">
      <c r="A46" s="126" t="s">
        <v>129</v>
      </c>
      <c r="B46" s="117">
        <v>819</v>
      </c>
      <c r="C46" s="67">
        <v>1123</v>
      </c>
      <c r="E46" s="119"/>
      <c r="F46" s="118"/>
      <c r="G46" s="119"/>
    </row>
    <row r="47" spans="1:7" ht="15">
      <c r="A47" s="127" t="s">
        <v>80</v>
      </c>
      <c r="B47" s="117">
        <v>20776.515</v>
      </c>
      <c r="C47" s="67">
        <v>58217</v>
      </c>
      <c r="F47" s="118"/>
      <c r="G47" s="119"/>
    </row>
    <row r="48" spans="1:7" ht="15">
      <c r="A48" s="126" t="s">
        <v>131</v>
      </c>
      <c r="B48" s="117">
        <v>0</v>
      </c>
      <c r="C48" s="67">
        <v>0</v>
      </c>
      <c r="F48" s="118"/>
      <c r="G48" s="119"/>
    </row>
    <row r="49" spans="2:7" ht="15">
      <c r="B49" s="128">
        <v>70973.34763999999</v>
      </c>
      <c r="C49" s="153">
        <v>112792</v>
      </c>
      <c r="E49" s="119"/>
      <c r="F49" s="118"/>
      <c r="G49" s="119"/>
    </row>
    <row r="50" spans="1:7" ht="15">
      <c r="A50" s="41" t="s">
        <v>242</v>
      </c>
      <c r="B50" s="129">
        <v>-6512.1351399999985</v>
      </c>
      <c r="C50" s="67">
        <v>-73037</v>
      </c>
      <c r="F50" s="122"/>
      <c r="G50" s="119"/>
    </row>
    <row r="51" spans="2:7" ht="15">
      <c r="B51" s="122"/>
      <c r="C51" s="67"/>
      <c r="F51" s="118"/>
      <c r="G51" s="119"/>
    </row>
    <row r="52" spans="1:7" ht="15">
      <c r="A52" s="41" t="s">
        <v>225</v>
      </c>
      <c r="B52" s="122"/>
      <c r="C52" s="67"/>
      <c r="F52" s="118"/>
      <c r="G52" s="119"/>
    </row>
    <row r="53" spans="1:7" ht="15">
      <c r="A53" s="41" t="s">
        <v>79</v>
      </c>
      <c r="B53" s="117">
        <v>-79376.088</v>
      </c>
      <c r="C53" s="67">
        <v>-42538.207</v>
      </c>
      <c r="F53" s="118"/>
      <c r="G53" s="119"/>
    </row>
    <row r="54" spans="2:6" ht="15.75" thickBot="1">
      <c r="B54" s="130">
        <v>206387.07981711288</v>
      </c>
      <c r="C54" s="72">
        <v>190107.79200000002</v>
      </c>
      <c r="D54" s="208"/>
      <c r="E54" s="122"/>
      <c r="F54" s="122"/>
    </row>
    <row r="55" spans="1:6" ht="15.75" thickTop="1">
      <c r="A55" s="41" t="s">
        <v>226</v>
      </c>
      <c r="B55" s="122"/>
      <c r="C55" s="68"/>
      <c r="F55" s="118"/>
    </row>
    <row r="56" spans="1:6" ht="15">
      <c r="A56" s="41" t="s">
        <v>234</v>
      </c>
      <c r="B56" s="122"/>
      <c r="C56" s="63"/>
      <c r="F56" s="118"/>
    </row>
    <row r="57" spans="1:6" ht="15">
      <c r="A57" s="59" t="s">
        <v>235</v>
      </c>
      <c r="B57" s="117">
        <v>176402.73242</v>
      </c>
      <c r="C57" s="67">
        <v>135695</v>
      </c>
      <c r="E57" s="84"/>
      <c r="F57" s="118"/>
    </row>
    <row r="58" spans="1:6" ht="15">
      <c r="A58" s="59" t="s">
        <v>236</v>
      </c>
      <c r="B58" s="117">
        <v>249612.69988</v>
      </c>
      <c r="C58" s="67">
        <v>249797</v>
      </c>
      <c r="F58" s="118"/>
    </row>
    <row r="59" spans="1:6" ht="15">
      <c r="A59" s="59" t="s">
        <v>227</v>
      </c>
      <c r="B59" s="117">
        <v>283.873</v>
      </c>
      <c r="C59" s="67">
        <v>284</v>
      </c>
      <c r="F59" s="118"/>
    </row>
    <row r="60" spans="1:6" ht="15">
      <c r="A60" s="59" t="s">
        <v>228</v>
      </c>
      <c r="B60" s="117">
        <v>-223711</v>
      </c>
      <c r="C60" s="67">
        <v>-199923</v>
      </c>
      <c r="F60" s="118"/>
    </row>
    <row r="61" spans="1:6" ht="15">
      <c r="A61" s="59" t="s">
        <v>262</v>
      </c>
      <c r="B61" s="120">
        <v>0</v>
      </c>
      <c r="C61" s="154">
        <v>0</v>
      </c>
      <c r="F61" s="118"/>
    </row>
    <row r="62" spans="2:6" ht="15">
      <c r="B62" s="129">
        <v>202588.91862891612</v>
      </c>
      <c r="C62" s="129">
        <v>185853</v>
      </c>
      <c r="F62" s="118"/>
    </row>
    <row r="63" spans="1:6" ht="15">
      <c r="A63" s="59" t="s">
        <v>93</v>
      </c>
      <c r="B63" s="117">
        <v>3798.1640081967207</v>
      </c>
      <c r="C63" s="62">
        <v>4255</v>
      </c>
      <c r="F63" s="118"/>
    </row>
    <row r="64" spans="2:6" ht="15.75" thickBot="1">
      <c r="B64" s="130">
        <v>206387.08263711285</v>
      </c>
      <c r="C64" s="72">
        <v>190108</v>
      </c>
      <c r="F64" s="118"/>
    </row>
    <row r="65" spans="2:6" ht="15.75" thickTop="1">
      <c r="B65" s="121"/>
      <c r="C65" s="63"/>
      <c r="F65" s="118"/>
    </row>
    <row r="66" spans="1:6" ht="15">
      <c r="A66" s="41" t="s">
        <v>283</v>
      </c>
      <c r="B66" s="121">
        <v>104.84768921347715</v>
      </c>
      <c r="C66" s="113">
        <v>118.88252669971007</v>
      </c>
      <c r="F66" s="118"/>
    </row>
    <row r="67" ht="15">
      <c r="F67" s="118"/>
    </row>
    <row r="68" spans="1:3" ht="30" customHeight="1">
      <c r="A68" s="367" t="s">
        <v>324</v>
      </c>
      <c r="B68" s="367"/>
      <c r="C68" s="367"/>
    </row>
    <row r="69" ht="15">
      <c r="A69" s="41" t="s">
        <v>304</v>
      </c>
    </row>
  </sheetData>
  <mergeCells count="2">
    <mergeCell ref="A2:C2"/>
    <mergeCell ref="A68:C68"/>
  </mergeCells>
  <printOptions/>
  <pageMargins left="0.75" right="0.75" top="0.49" bottom="0.32" header="0.2" footer="0.3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43"/>
  </sheetPr>
  <dimension ref="A1:AA133"/>
  <sheetViews>
    <sheetView workbookViewId="0" topLeftCell="B34">
      <selection activeCell="D15" sqref="D15"/>
    </sheetView>
  </sheetViews>
  <sheetFormatPr defaultColWidth="9.140625" defaultRowHeight="12.75"/>
  <cols>
    <col min="1" max="1" width="4.7109375" style="59" customWidth="1"/>
    <col min="2" max="2" width="3.140625" style="63" customWidth="1"/>
    <col min="3" max="3" width="3.421875" style="63" customWidth="1"/>
    <col min="4" max="4" width="60.421875" style="59" customWidth="1"/>
    <col min="5" max="5" width="20.57421875" style="259" customWidth="1"/>
    <col min="6" max="6" width="20.8515625" style="59" customWidth="1"/>
    <col min="7" max="7" width="19.140625" style="259" customWidth="1"/>
    <col min="8" max="8" width="20.57421875" style="59" customWidth="1"/>
    <col min="9" max="9" width="9.421875" style="59" customWidth="1"/>
    <col min="10" max="10" width="9.8515625" style="59" customWidth="1"/>
    <col min="11" max="16384" width="9.140625" style="59" customWidth="1"/>
  </cols>
  <sheetData>
    <row r="1" spans="1:9" ht="15.75">
      <c r="A1" s="58" t="s">
        <v>176</v>
      </c>
      <c r="E1" s="258"/>
      <c r="I1" s="59">
        <v>0.001</v>
      </c>
    </row>
    <row r="2" ht="15" customHeight="1">
      <c r="A2" s="59" t="s">
        <v>17</v>
      </c>
    </row>
    <row r="4" ht="15">
      <c r="A4" s="59" t="s">
        <v>177</v>
      </c>
    </row>
    <row r="6" ht="15">
      <c r="A6" s="59" t="s">
        <v>356</v>
      </c>
    </row>
    <row r="7" ht="15">
      <c r="A7" s="59" t="s">
        <v>18</v>
      </c>
    </row>
    <row r="8" ht="15">
      <c r="D8" s="85"/>
    </row>
    <row r="9" spans="1:8" ht="15">
      <c r="A9" s="86"/>
      <c r="B9" s="87"/>
      <c r="C9" s="88"/>
      <c r="D9" s="89"/>
      <c r="E9" s="240"/>
      <c r="F9" s="90"/>
      <c r="G9" s="249"/>
      <c r="H9" s="238" t="s">
        <v>409</v>
      </c>
    </row>
    <row r="10" spans="1:8" ht="15">
      <c r="A10" s="91"/>
      <c r="B10" s="64"/>
      <c r="C10" s="92"/>
      <c r="D10" s="93"/>
      <c r="E10" s="241" t="s">
        <v>178</v>
      </c>
      <c r="F10" s="94" t="s">
        <v>409</v>
      </c>
      <c r="G10" s="256" t="s">
        <v>19</v>
      </c>
      <c r="H10" s="94" t="s">
        <v>19</v>
      </c>
    </row>
    <row r="11" spans="1:8" ht="15">
      <c r="A11" s="91"/>
      <c r="B11" s="64"/>
      <c r="C11" s="92"/>
      <c r="D11" s="95"/>
      <c r="E11" s="241" t="s">
        <v>179</v>
      </c>
      <c r="F11" s="94" t="s">
        <v>179</v>
      </c>
      <c r="G11" s="256" t="s">
        <v>410</v>
      </c>
      <c r="H11" s="94" t="s">
        <v>410</v>
      </c>
    </row>
    <row r="12" spans="1:10" ht="15">
      <c r="A12" s="91"/>
      <c r="B12" s="64"/>
      <c r="C12" s="92"/>
      <c r="D12" s="95"/>
      <c r="E12" s="241" t="s">
        <v>408</v>
      </c>
      <c r="F12" s="94" t="s">
        <v>408</v>
      </c>
      <c r="G12" s="256" t="s">
        <v>411</v>
      </c>
      <c r="H12" s="94" t="s">
        <v>411</v>
      </c>
      <c r="J12" s="63"/>
    </row>
    <row r="13" spans="1:10" ht="15">
      <c r="A13" s="91"/>
      <c r="B13" s="64"/>
      <c r="C13" s="92"/>
      <c r="D13" s="95"/>
      <c r="E13" s="242">
        <v>38533</v>
      </c>
      <c r="F13" s="142">
        <v>38168</v>
      </c>
      <c r="G13" s="242">
        <v>38533</v>
      </c>
      <c r="H13" s="142">
        <v>38168</v>
      </c>
      <c r="J13" s="96"/>
    </row>
    <row r="14" spans="1:10" ht="15">
      <c r="A14" s="97"/>
      <c r="B14" s="65"/>
      <c r="C14" s="98"/>
      <c r="D14" s="99"/>
      <c r="E14" s="243" t="s">
        <v>180</v>
      </c>
      <c r="F14" s="100" t="s">
        <v>180</v>
      </c>
      <c r="G14" s="257" t="s">
        <v>180</v>
      </c>
      <c r="H14" s="100" t="s">
        <v>180</v>
      </c>
      <c r="J14" s="63"/>
    </row>
    <row r="15" spans="1:9" ht="15">
      <c r="A15" s="91"/>
      <c r="B15" s="64"/>
      <c r="C15" s="64"/>
      <c r="D15" s="86"/>
      <c r="E15" s="244"/>
      <c r="F15" s="101"/>
      <c r="G15" s="244"/>
      <c r="H15" s="101"/>
      <c r="I15" s="102"/>
    </row>
    <row r="16" spans="1:10" ht="15">
      <c r="A16" s="103">
        <v>1</v>
      </c>
      <c r="B16" s="65" t="s">
        <v>181</v>
      </c>
      <c r="C16" s="65"/>
      <c r="D16" s="97" t="s">
        <v>286</v>
      </c>
      <c r="E16" s="245">
        <v>3839.0020000000004</v>
      </c>
      <c r="F16" s="76">
        <v>7483</v>
      </c>
      <c r="G16" s="245">
        <v>17544.002</v>
      </c>
      <c r="H16" s="76">
        <v>20048</v>
      </c>
      <c r="I16" s="104"/>
      <c r="J16" s="78">
        <v>8784.250986666666</v>
      </c>
    </row>
    <row r="17" spans="1:10" ht="15">
      <c r="A17" s="91"/>
      <c r="B17" s="64"/>
      <c r="C17" s="64"/>
      <c r="D17" s="91"/>
      <c r="E17" s="246"/>
      <c r="F17" s="137"/>
      <c r="G17" s="246"/>
      <c r="H17" s="137"/>
      <c r="I17" s="104"/>
      <c r="J17" s="78"/>
    </row>
    <row r="18" spans="1:10" ht="15">
      <c r="A18" s="103"/>
      <c r="B18" s="65" t="s">
        <v>182</v>
      </c>
      <c r="C18" s="65"/>
      <c r="D18" s="97" t="s">
        <v>351</v>
      </c>
      <c r="E18" s="245">
        <v>-18630.2271755</v>
      </c>
      <c r="F18" s="76">
        <v>-2382.733500874998</v>
      </c>
      <c r="G18" s="245">
        <v>-30811</v>
      </c>
      <c r="H18" s="76">
        <v>-12756</v>
      </c>
      <c r="I18" s="104"/>
      <c r="J18" s="78">
        <v>-8546.582541083337</v>
      </c>
    </row>
    <row r="19" spans="1:10" ht="15">
      <c r="A19" s="91"/>
      <c r="B19" s="64"/>
      <c r="C19" s="64"/>
      <c r="D19" s="91"/>
      <c r="E19" s="247"/>
      <c r="F19" s="75"/>
      <c r="G19" s="247"/>
      <c r="H19" s="75"/>
      <c r="I19" s="104"/>
      <c r="J19" s="78"/>
    </row>
    <row r="20" spans="1:10" ht="15">
      <c r="A20" s="106"/>
      <c r="B20" s="65" t="s">
        <v>183</v>
      </c>
      <c r="C20" s="65"/>
      <c r="D20" s="97" t="s">
        <v>352</v>
      </c>
      <c r="E20" s="245">
        <v>830.68781</v>
      </c>
      <c r="F20" s="76">
        <v>515.7895899999999</v>
      </c>
      <c r="G20" s="245">
        <v>1015.68781</v>
      </c>
      <c r="H20" s="76">
        <v>1360</v>
      </c>
      <c r="I20" s="104"/>
      <c r="J20" s="78">
        <v>59.834300000000006</v>
      </c>
    </row>
    <row r="21" spans="1:10" ht="15">
      <c r="A21" s="107"/>
      <c r="B21" s="87"/>
      <c r="C21" s="87"/>
      <c r="D21" s="86"/>
      <c r="E21" s="247"/>
      <c r="F21" s="75"/>
      <c r="G21" s="247"/>
      <c r="H21" s="75"/>
      <c r="I21" s="104"/>
      <c r="J21" s="78"/>
    </row>
    <row r="22" spans="1:10" ht="15">
      <c r="A22" s="106"/>
      <c r="B22" s="65" t="s">
        <v>184</v>
      </c>
      <c r="C22" s="65"/>
      <c r="D22" s="97" t="s">
        <v>444</v>
      </c>
      <c r="E22" s="245">
        <v>0</v>
      </c>
      <c r="F22" s="76">
        <v>0</v>
      </c>
      <c r="G22" s="245">
        <v>0</v>
      </c>
      <c r="H22" s="76">
        <v>0</v>
      </c>
      <c r="I22" s="104"/>
      <c r="J22" s="78">
        <v>0</v>
      </c>
    </row>
    <row r="23" spans="1:10" ht="15">
      <c r="A23" s="91"/>
      <c r="B23" s="64"/>
      <c r="C23" s="92"/>
      <c r="D23" s="91"/>
      <c r="E23" s="248"/>
      <c r="F23" s="109"/>
      <c r="G23" s="248"/>
      <c r="H23" s="109"/>
      <c r="I23" s="104"/>
      <c r="J23" s="78">
        <v>0</v>
      </c>
    </row>
    <row r="24" spans="1:27" ht="15">
      <c r="A24" s="103">
        <v>2</v>
      </c>
      <c r="B24" s="65" t="s">
        <v>181</v>
      </c>
      <c r="C24" s="98"/>
      <c r="D24" s="97" t="s">
        <v>353</v>
      </c>
      <c r="E24" s="245">
        <v>-13960</v>
      </c>
      <c r="F24" s="76">
        <v>5616.0560891250025</v>
      </c>
      <c r="G24" s="245">
        <f>+G16+G18+G20</f>
        <v>-12251.31019</v>
      </c>
      <c r="H24" s="76">
        <v>8652</v>
      </c>
      <c r="I24" s="104"/>
      <c r="J24" s="78">
        <v>296.5027455833292</v>
      </c>
      <c r="L24" s="66"/>
      <c r="M24" s="66"/>
      <c r="N24" s="66"/>
      <c r="O24" s="66"/>
      <c r="P24" s="66"/>
      <c r="Q24" s="66"/>
      <c r="R24" s="66"/>
      <c r="S24" s="66"/>
      <c r="T24" s="66"/>
      <c r="U24" s="66"/>
      <c r="V24" s="66"/>
      <c r="W24" s="66"/>
      <c r="X24" s="66"/>
      <c r="Y24" s="66"/>
      <c r="Z24" s="66"/>
      <c r="AA24" s="66"/>
    </row>
    <row r="25" spans="1:10" ht="15">
      <c r="A25" s="91"/>
      <c r="B25" s="64"/>
      <c r="C25" s="64"/>
      <c r="D25" s="91"/>
      <c r="E25" s="248"/>
      <c r="F25" s="109"/>
      <c r="G25" s="248"/>
      <c r="H25" s="109"/>
      <c r="I25" s="104"/>
      <c r="J25" s="78">
        <v>0</v>
      </c>
    </row>
    <row r="26" spans="1:10" ht="15">
      <c r="A26" s="97"/>
      <c r="B26" s="65" t="s">
        <v>182</v>
      </c>
      <c r="C26" s="65"/>
      <c r="D26" s="97" t="s">
        <v>287</v>
      </c>
      <c r="E26" s="245">
        <v>-2072.7749866666672</v>
      </c>
      <c r="F26" s="76">
        <v>-2300.7876400000014</v>
      </c>
      <c r="G26" s="245">
        <v>-7669.774986666667</v>
      </c>
      <c r="H26" s="76">
        <v>-7404</v>
      </c>
      <c r="I26" s="104"/>
      <c r="J26" s="78">
        <v>-3637.825486666666</v>
      </c>
    </row>
    <row r="27" spans="1:10" ht="15">
      <c r="A27" s="91"/>
      <c r="B27" s="64"/>
      <c r="C27" s="64"/>
      <c r="D27" s="91"/>
      <c r="E27" s="249"/>
      <c r="F27" s="90"/>
      <c r="G27" s="249"/>
      <c r="H27" s="90"/>
      <c r="I27" s="104"/>
      <c r="J27" s="78">
        <v>0</v>
      </c>
    </row>
    <row r="28" spans="1:10" ht="15">
      <c r="A28" s="97"/>
      <c r="B28" s="110" t="s">
        <v>183</v>
      </c>
      <c r="C28" s="65"/>
      <c r="D28" s="97" t="s">
        <v>359</v>
      </c>
      <c r="E28" s="245">
        <v>0</v>
      </c>
      <c r="F28" s="76">
        <v>0</v>
      </c>
      <c r="G28" s="245">
        <v>0</v>
      </c>
      <c r="H28" s="76">
        <v>0</v>
      </c>
      <c r="I28" s="104"/>
      <c r="J28" s="78">
        <v>0</v>
      </c>
    </row>
    <row r="29" spans="1:10" ht="15">
      <c r="A29" s="86"/>
      <c r="B29" s="87"/>
      <c r="C29" s="88"/>
      <c r="D29" s="91"/>
      <c r="E29" s="248"/>
      <c r="F29" s="109"/>
      <c r="G29" s="248"/>
      <c r="H29" s="109"/>
      <c r="I29" s="104"/>
      <c r="J29" s="78">
        <v>0</v>
      </c>
    </row>
    <row r="30" spans="1:10" ht="15">
      <c r="A30" s="97"/>
      <c r="B30" s="65" t="s">
        <v>184</v>
      </c>
      <c r="C30" s="98"/>
      <c r="D30" s="97" t="s">
        <v>355</v>
      </c>
      <c r="E30" s="245">
        <v>-16032.774986666667</v>
      </c>
      <c r="F30" s="76">
        <v>3315.268449125001</v>
      </c>
      <c r="G30" s="245">
        <f>+G24+G26</f>
        <v>-19921.085176666667</v>
      </c>
      <c r="H30" s="76">
        <v>1248</v>
      </c>
      <c r="I30" s="104"/>
      <c r="J30" s="78">
        <v>-3341.322741083337</v>
      </c>
    </row>
    <row r="31" spans="1:10" ht="15">
      <c r="A31" s="91"/>
      <c r="B31" s="64"/>
      <c r="C31" s="64"/>
      <c r="D31" s="91"/>
      <c r="E31" s="249"/>
      <c r="F31" s="90"/>
      <c r="G31" s="249"/>
      <c r="H31" s="90"/>
      <c r="I31" s="104"/>
      <c r="J31" s="78">
        <v>0</v>
      </c>
    </row>
    <row r="32" spans="1:10" ht="15">
      <c r="A32" s="97"/>
      <c r="B32" s="65" t="s">
        <v>185</v>
      </c>
      <c r="C32" s="65"/>
      <c r="D32" s="97" t="s">
        <v>354</v>
      </c>
      <c r="E32" s="245">
        <v>-4323.59</v>
      </c>
      <c r="F32" s="137">
        <v>-1806</v>
      </c>
      <c r="G32" s="246">
        <v>-4323.59</v>
      </c>
      <c r="H32" s="137">
        <v>-1806</v>
      </c>
      <c r="I32" s="104"/>
      <c r="J32" s="78">
        <v>0</v>
      </c>
    </row>
    <row r="33" spans="1:10" ht="15">
      <c r="A33" s="91"/>
      <c r="B33" s="64"/>
      <c r="C33" s="64"/>
      <c r="D33" s="91"/>
      <c r="E33" s="249"/>
      <c r="F33" s="90"/>
      <c r="G33" s="249"/>
      <c r="H33" s="90"/>
      <c r="I33" s="104"/>
      <c r="J33" s="78">
        <v>0</v>
      </c>
    </row>
    <row r="34" spans="1:10" ht="15">
      <c r="A34" s="91"/>
      <c r="B34" s="64" t="s">
        <v>186</v>
      </c>
      <c r="C34" s="64" t="s">
        <v>189</v>
      </c>
      <c r="D34" s="91" t="s">
        <v>288</v>
      </c>
      <c r="E34" s="246">
        <f>+E30+E32-1</f>
        <v>-20357.364986666667</v>
      </c>
      <c r="F34" s="137">
        <v>1509.268449125001</v>
      </c>
      <c r="G34" s="246">
        <f>+G30+G32</f>
        <v>-24244.675176666668</v>
      </c>
      <c r="H34" s="137">
        <v>-558</v>
      </c>
      <c r="I34" s="104"/>
      <c r="J34" s="78">
        <v>-3341.322741083337</v>
      </c>
    </row>
    <row r="35" spans="1:10" ht="15">
      <c r="A35" s="91"/>
      <c r="B35" s="64"/>
      <c r="C35" s="64"/>
      <c r="D35" s="97" t="s">
        <v>289</v>
      </c>
      <c r="E35" s="250"/>
      <c r="F35" s="111"/>
      <c r="G35" s="250"/>
      <c r="H35" s="111"/>
      <c r="I35" s="104"/>
      <c r="J35" s="78">
        <v>0</v>
      </c>
    </row>
    <row r="36" spans="1:10" ht="15">
      <c r="A36" s="91"/>
      <c r="B36" s="64"/>
      <c r="C36" s="64"/>
      <c r="D36" s="91"/>
      <c r="E36" s="248"/>
      <c r="F36" s="109"/>
      <c r="G36" s="248"/>
      <c r="H36" s="109"/>
      <c r="I36" s="104"/>
      <c r="J36" s="78">
        <v>0</v>
      </c>
    </row>
    <row r="37" spans="1:10" ht="13.5" customHeight="1">
      <c r="A37" s="97"/>
      <c r="B37" s="65"/>
      <c r="C37" s="65" t="s">
        <v>190</v>
      </c>
      <c r="D37" s="97" t="s">
        <v>290</v>
      </c>
      <c r="E37" s="245">
        <v>115.40299180327872</v>
      </c>
      <c r="F37" s="137">
        <v>346.6</v>
      </c>
      <c r="G37" s="246">
        <v>457</v>
      </c>
      <c r="H37" s="137">
        <v>853</v>
      </c>
      <c r="I37" s="104"/>
      <c r="J37" s="78">
        <v>196.83580658890293</v>
      </c>
    </row>
    <row r="38" spans="1:10" ht="13.5" customHeight="1">
      <c r="A38" s="86"/>
      <c r="B38" s="87"/>
      <c r="C38" s="88"/>
      <c r="D38" s="90"/>
      <c r="E38" s="249"/>
      <c r="F38" s="90"/>
      <c r="G38" s="249"/>
      <c r="H38" s="90"/>
      <c r="I38" s="104"/>
      <c r="J38" s="78">
        <v>0</v>
      </c>
    </row>
    <row r="39" spans="1:10" ht="13.5" customHeight="1">
      <c r="A39" s="91"/>
      <c r="B39" s="64" t="s">
        <v>187</v>
      </c>
      <c r="C39" s="92"/>
      <c r="D39" s="109" t="s">
        <v>406</v>
      </c>
      <c r="E39" s="246">
        <v>0</v>
      </c>
      <c r="F39" s="137">
        <v>0</v>
      </c>
      <c r="G39" s="246">
        <v>0</v>
      </c>
      <c r="H39" s="137">
        <v>0</v>
      </c>
      <c r="I39" s="104"/>
      <c r="J39" s="78">
        <v>0</v>
      </c>
    </row>
    <row r="40" spans="1:10" ht="13.5" customHeight="1">
      <c r="A40" s="97"/>
      <c r="B40" s="65"/>
      <c r="C40" s="98"/>
      <c r="D40" s="111" t="s">
        <v>407</v>
      </c>
      <c r="E40" s="250"/>
      <c r="F40" s="111"/>
      <c r="G40" s="250"/>
      <c r="H40" s="111"/>
      <c r="I40" s="104"/>
      <c r="J40" s="78">
        <v>0</v>
      </c>
    </row>
    <row r="41" spans="1:10" ht="15">
      <c r="A41" s="91"/>
      <c r="B41" s="64"/>
      <c r="C41" s="64"/>
      <c r="D41" s="91"/>
      <c r="E41" s="248"/>
      <c r="F41" s="109"/>
      <c r="G41" s="248"/>
      <c r="H41" s="109"/>
      <c r="I41" s="104"/>
      <c r="J41" s="78">
        <v>0</v>
      </c>
    </row>
    <row r="42" spans="1:10" ht="17.25" customHeight="1">
      <c r="A42" s="91"/>
      <c r="B42" s="138" t="s">
        <v>188</v>
      </c>
      <c r="C42" s="64"/>
      <c r="D42" s="91" t="s">
        <v>291</v>
      </c>
      <c r="E42" s="246">
        <f>-20240.9619948634-1</f>
        <v>-20241.9619948634</v>
      </c>
      <c r="F42" s="137">
        <v>1855.868449125001</v>
      </c>
      <c r="G42" s="246">
        <f>+G34+G37</f>
        <v>-23787.675176666668</v>
      </c>
      <c r="H42" s="137">
        <v>295</v>
      </c>
      <c r="I42" s="104"/>
      <c r="J42" s="78">
        <v>-3144.486934494434</v>
      </c>
    </row>
    <row r="43" spans="1:10" ht="15">
      <c r="A43" s="97"/>
      <c r="B43" s="65"/>
      <c r="C43" s="65"/>
      <c r="D43" s="97" t="s">
        <v>292</v>
      </c>
      <c r="E43" s="251"/>
      <c r="F43" s="105"/>
      <c r="G43" s="251"/>
      <c r="H43" s="105"/>
      <c r="I43" s="104"/>
      <c r="J43" s="78">
        <v>0</v>
      </c>
    </row>
    <row r="44" spans="1:10" ht="15">
      <c r="A44" s="91"/>
      <c r="B44" s="64"/>
      <c r="C44" s="64"/>
      <c r="D44" s="91"/>
      <c r="E44" s="252"/>
      <c r="F44" s="108"/>
      <c r="G44" s="252"/>
      <c r="H44" s="108"/>
      <c r="I44" s="104"/>
      <c r="J44" s="78">
        <v>0</v>
      </c>
    </row>
    <row r="45" spans="1:10" ht="15">
      <c r="A45" s="91"/>
      <c r="B45" s="64" t="s">
        <v>189</v>
      </c>
      <c r="C45" s="64"/>
      <c r="D45" s="91" t="s">
        <v>297</v>
      </c>
      <c r="E45" s="246">
        <f>-20240.9619948634-1</f>
        <v>-20241.9619948634</v>
      </c>
      <c r="F45" s="137">
        <v>1855.868449125001</v>
      </c>
      <c r="G45" s="246">
        <f>+G42</f>
        <v>-23787.675176666668</v>
      </c>
      <c r="H45" s="137">
        <v>295</v>
      </c>
      <c r="I45" s="104"/>
      <c r="J45" s="78">
        <v>-3144.486934494434</v>
      </c>
    </row>
    <row r="46" spans="1:10" ht="15">
      <c r="A46" s="97"/>
      <c r="B46" s="65"/>
      <c r="C46" s="65"/>
      <c r="D46" s="91" t="s">
        <v>293</v>
      </c>
      <c r="E46" s="250"/>
      <c r="F46" s="111"/>
      <c r="G46" s="250"/>
      <c r="H46" s="111"/>
      <c r="I46" s="104"/>
      <c r="J46" s="78">
        <v>0</v>
      </c>
    </row>
    <row r="47" spans="1:10" ht="15">
      <c r="A47" s="91"/>
      <c r="B47" s="64"/>
      <c r="C47" s="64"/>
      <c r="D47" s="86"/>
      <c r="E47" s="248"/>
      <c r="F47" s="109"/>
      <c r="G47" s="248"/>
      <c r="H47" s="109"/>
      <c r="I47" s="104"/>
      <c r="J47" s="78">
        <v>0</v>
      </c>
    </row>
    <row r="48" spans="1:10" ht="15">
      <c r="A48" s="91">
        <v>3</v>
      </c>
      <c r="B48" s="64"/>
      <c r="C48" s="64"/>
      <c r="D48" s="91" t="s">
        <v>357</v>
      </c>
      <c r="E48" s="248"/>
      <c r="F48" s="109"/>
      <c r="G48" s="248"/>
      <c r="H48" s="109"/>
      <c r="I48" s="104"/>
      <c r="J48" s="78">
        <v>0</v>
      </c>
    </row>
    <row r="49" spans="1:10" ht="15">
      <c r="A49" s="91"/>
      <c r="B49" s="64"/>
      <c r="C49" s="64"/>
      <c r="D49" s="91" t="s">
        <v>191</v>
      </c>
      <c r="E49" s="248"/>
      <c r="F49" s="109"/>
      <c r="G49" s="248"/>
      <c r="H49" s="109"/>
      <c r="I49" s="104"/>
      <c r="J49" s="78">
        <v>0</v>
      </c>
    </row>
    <row r="50" spans="1:10" ht="15">
      <c r="A50" s="97"/>
      <c r="B50" s="65"/>
      <c r="C50" s="65"/>
      <c r="D50" s="97" t="s">
        <v>294</v>
      </c>
      <c r="E50" s="248"/>
      <c r="F50" s="109"/>
      <c r="G50" s="248"/>
      <c r="H50" s="109"/>
      <c r="I50" s="104"/>
      <c r="J50" s="78">
        <v>0</v>
      </c>
    </row>
    <row r="51" spans="1:10" ht="15">
      <c r="A51" s="91"/>
      <c r="B51" s="64"/>
      <c r="C51" s="64"/>
      <c r="D51" s="91"/>
      <c r="E51" s="249"/>
      <c r="F51" s="90"/>
      <c r="G51" s="249"/>
      <c r="H51" s="90"/>
      <c r="I51" s="104"/>
      <c r="J51" s="78">
        <v>0</v>
      </c>
    </row>
    <row r="52" spans="1:11" ht="15">
      <c r="A52" s="97"/>
      <c r="B52" s="65" t="s">
        <v>181</v>
      </c>
      <c r="C52" s="65"/>
      <c r="D52" s="97" t="s">
        <v>360</v>
      </c>
      <c r="E52" s="253">
        <v>-12.69</v>
      </c>
      <c r="F52" s="268">
        <v>0.011635230049484392</v>
      </c>
      <c r="G52" s="253">
        <v>-14.91</v>
      </c>
      <c r="H52" s="268">
        <v>0.18</v>
      </c>
      <c r="I52" s="104"/>
      <c r="J52" s="78">
        <v>-2.2</v>
      </c>
      <c r="K52" s="112"/>
    </row>
    <row r="53" spans="1:10" ht="15">
      <c r="A53" s="91"/>
      <c r="B53" s="64"/>
      <c r="C53" s="64"/>
      <c r="D53" s="91"/>
      <c r="E53" s="248"/>
      <c r="F53" s="109"/>
      <c r="G53" s="248"/>
      <c r="H53" s="109"/>
      <c r="I53" s="104"/>
      <c r="J53" s="78">
        <v>0</v>
      </c>
    </row>
    <row r="54" spans="1:10" ht="15">
      <c r="A54" s="97"/>
      <c r="B54" s="65" t="s">
        <v>182</v>
      </c>
      <c r="C54" s="65"/>
      <c r="D54" s="97" t="s">
        <v>295</v>
      </c>
      <c r="E54" s="254">
        <v>0</v>
      </c>
      <c r="F54" s="147">
        <v>0</v>
      </c>
      <c r="G54" s="254">
        <v>0</v>
      </c>
      <c r="H54" s="147">
        <v>0</v>
      </c>
      <c r="I54" s="104"/>
      <c r="J54" s="78">
        <v>0</v>
      </c>
    </row>
    <row r="55" spans="1:10" ht="15">
      <c r="A55" s="91"/>
      <c r="B55" s="64"/>
      <c r="C55" s="64"/>
      <c r="D55" s="91"/>
      <c r="E55" s="249"/>
      <c r="F55" s="90"/>
      <c r="G55" s="249"/>
      <c r="H55" s="90"/>
      <c r="I55" s="104"/>
      <c r="J55" s="78">
        <v>0</v>
      </c>
    </row>
    <row r="56" spans="1:10" ht="15">
      <c r="A56" s="97">
        <v>4</v>
      </c>
      <c r="B56" s="65" t="s">
        <v>181</v>
      </c>
      <c r="C56" s="65"/>
      <c r="D56" s="97" t="s">
        <v>192</v>
      </c>
      <c r="E56" s="254">
        <v>0</v>
      </c>
      <c r="F56" s="147">
        <v>0</v>
      </c>
      <c r="G56" s="254">
        <v>0</v>
      </c>
      <c r="H56" s="147">
        <v>0</v>
      </c>
      <c r="I56" s="104"/>
      <c r="J56" s="78">
        <v>0</v>
      </c>
    </row>
    <row r="57" spans="1:10" ht="15">
      <c r="A57" s="91"/>
      <c r="B57" s="64"/>
      <c r="C57" s="64"/>
      <c r="D57" s="91"/>
      <c r="E57" s="255"/>
      <c r="F57" s="131"/>
      <c r="G57" s="255"/>
      <c r="H57" s="131"/>
      <c r="J57" s="78">
        <v>0</v>
      </c>
    </row>
    <row r="58" spans="1:8" ht="15">
      <c r="A58" s="97"/>
      <c r="B58" s="65" t="s">
        <v>182</v>
      </c>
      <c r="C58" s="65"/>
      <c r="D58" s="97" t="s">
        <v>296</v>
      </c>
      <c r="E58" s="250"/>
      <c r="F58" s="111"/>
      <c r="G58" s="250"/>
      <c r="H58" s="239"/>
    </row>
    <row r="59" ht="15">
      <c r="E59" s="260"/>
    </row>
    <row r="60" spans="6:8" ht="15" customHeight="1">
      <c r="F60" s="63"/>
      <c r="G60" s="261"/>
      <c r="H60" s="63"/>
    </row>
    <row r="61" spans="1:8" ht="44.25" customHeight="1">
      <c r="A61" s="362" t="s">
        <v>323</v>
      </c>
      <c r="B61" s="363"/>
      <c r="C61" s="363"/>
      <c r="D61" s="363"/>
      <c r="E61" s="363"/>
      <c r="F61" s="363"/>
      <c r="G61" s="363"/>
      <c r="H61" s="363"/>
    </row>
    <row r="62" spans="5:8" ht="15">
      <c r="E62" s="261"/>
      <c r="F62" s="63"/>
      <c r="G62" s="261"/>
      <c r="H62" s="63"/>
    </row>
    <row r="63" spans="5:8" ht="15">
      <c r="E63" s="261"/>
      <c r="F63" s="63"/>
      <c r="G63" s="261"/>
      <c r="H63" s="113"/>
    </row>
    <row r="64" spans="5:8" ht="15">
      <c r="E64" s="261"/>
      <c r="F64" s="63"/>
      <c r="G64" s="261"/>
      <c r="H64" s="63"/>
    </row>
    <row r="65" ht="15">
      <c r="F65" s="63"/>
    </row>
    <row r="66" spans="1:8" ht="15">
      <c r="A66" s="61"/>
      <c r="F66" s="67"/>
      <c r="G66" s="149"/>
      <c r="H66" s="67"/>
    </row>
    <row r="67" spans="5:8" ht="15">
      <c r="E67" s="149"/>
      <c r="F67" s="66"/>
      <c r="G67" s="149"/>
      <c r="H67" s="66"/>
    </row>
    <row r="68" spans="1:8" ht="15">
      <c r="A68" s="61"/>
      <c r="F68" s="66"/>
      <c r="G68" s="149"/>
      <c r="H68" s="66"/>
    </row>
    <row r="69" spans="1:5" ht="15" customHeight="1">
      <c r="A69" s="190" t="s">
        <v>42</v>
      </c>
      <c r="B69" s="191"/>
      <c r="C69" s="191"/>
      <c r="D69" s="60"/>
      <c r="E69" s="258"/>
    </row>
    <row r="70" ht="15" customHeight="1"/>
    <row r="71" spans="5:8" s="192" customFormat="1" ht="39.75" customHeight="1">
      <c r="E71" s="262" t="s">
        <v>43</v>
      </c>
      <c r="F71" s="192" t="s">
        <v>44</v>
      </c>
      <c r="G71" s="262" t="s">
        <v>47</v>
      </c>
      <c r="H71" s="192" t="s">
        <v>57</v>
      </c>
    </row>
    <row r="72" spans="3:8" ht="15" customHeight="1">
      <c r="C72" s="77" t="s">
        <v>49</v>
      </c>
      <c r="E72" s="149">
        <v>135694732</v>
      </c>
      <c r="F72" s="66">
        <v>135694732</v>
      </c>
      <c r="G72" s="258">
        <v>125</v>
      </c>
      <c r="H72" s="70">
        <v>46470798.63013698</v>
      </c>
    </row>
    <row r="73" spans="3:8" ht="15" customHeight="1">
      <c r="C73" s="77" t="s">
        <v>50</v>
      </c>
      <c r="E73" s="149">
        <v>3000000</v>
      </c>
      <c r="F73" s="70">
        <v>138694732</v>
      </c>
      <c r="G73" s="258">
        <v>1</v>
      </c>
      <c r="H73" s="70">
        <v>379985.56712328765</v>
      </c>
    </row>
    <row r="74" spans="3:8" ht="15" customHeight="1">
      <c r="C74" s="77" t="s">
        <v>51</v>
      </c>
      <c r="E74" s="149">
        <v>3000000</v>
      </c>
      <c r="F74" s="70">
        <v>141694732</v>
      </c>
      <c r="G74" s="258">
        <v>4</v>
      </c>
      <c r="H74" s="70">
        <v>1552818.9808219178</v>
      </c>
    </row>
    <row r="75" spans="3:8" ht="15" customHeight="1">
      <c r="C75" s="77" t="s">
        <v>52</v>
      </c>
      <c r="E75" s="149">
        <v>6000000</v>
      </c>
      <c r="F75" s="70">
        <v>147694732</v>
      </c>
      <c r="G75" s="258">
        <v>16</v>
      </c>
      <c r="H75" s="70">
        <v>6474289.621917808</v>
      </c>
    </row>
    <row r="76" spans="3:8" ht="15" customHeight="1">
      <c r="C76" s="77" t="s">
        <v>53</v>
      </c>
      <c r="E76" s="149">
        <v>6740000</v>
      </c>
      <c r="F76" s="70">
        <v>154434732</v>
      </c>
      <c r="G76" s="258">
        <v>9</v>
      </c>
      <c r="H76" s="70">
        <v>3807979.6931506847</v>
      </c>
    </row>
    <row r="77" spans="3:8" ht="15" customHeight="1">
      <c r="C77" s="77" t="s">
        <v>54</v>
      </c>
      <c r="E77" s="149">
        <v>10000000</v>
      </c>
      <c r="F77" s="70">
        <v>164434732</v>
      </c>
      <c r="G77" s="258">
        <v>4</v>
      </c>
      <c r="H77" s="70">
        <v>1802024.4602739727</v>
      </c>
    </row>
    <row r="78" spans="3:8" ht="15" customHeight="1">
      <c r="C78" s="77" t="s">
        <v>55</v>
      </c>
      <c r="E78" s="149">
        <v>2968000</v>
      </c>
      <c r="F78" s="70">
        <v>167402732</v>
      </c>
      <c r="G78" s="258">
        <v>22</v>
      </c>
      <c r="H78" s="70">
        <v>10090027.682191782</v>
      </c>
    </row>
    <row r="79" spans="3:8" ht="15" customHeight="1">
      <c r="C79" s="77" t="s">
        <v>56</v>
      </c>
      <c r="D79" s="85"/>
      <c r="E79" s="149">
        <v>9000000</v>
      </c>
      <c r="F79" s="70">
        <v>176402732</v>
      </c>
      <c r="G79" s="258">
        <v>184</v>
      </c>
      <c r="H79" s="70">
        <v>88926308.73424658</v>
      </c>
    </row>
    <row r="80" spans="3:8" ht="15" customHeight="1" thickBot="1">
      <c r="C80" s="77" t="s">
        <v>322</v>
      </c>
      <c r="E80" s="263">
        <v>176402732</v>
      </c>
      <c r="G80" s="265">
        <v>365</v>
      </c>
      <c r="H80" s="71">
        <v>159504233.369863</v>
      </c>
    </row>
    <row r="81" spans="6:8" ht="15" customHeight="1" thickTop="1">
      <c r="F81" s="63"/>
      <c r="G81" s="261"/>
      <c r="H81" s="63"/>
    </row>
    <row r="82" spans="5:8" ht="15">
      <c r="E82" s="149"/>
      <c r="F82" s="66"/>
      <c r="G82" s="149"/>
      <c r="H82" s="66"/>
    </row>
    <row r="83" spans="1:8" ht="15">
      <c r="A83" s="77"/>
      <c r="F83" s="66"/>
      <c r="G83" s="149"/>
      <c r="H83" s="66"/>
    </row>
    <row r="84" spans="5:8" ht="15">
      <c r="E84" s="149"/>
      <c r="F84" s="66"/>
      <c r="G84" s="149"/>
      <c r="H84" s="66"/>
    </row>
    <row r="85" spans="1:8" ht="15">
      <c r="A85" s="61"/>
      <c r="E85" s="149"/>
      <c r="F85" s="66"/>
      <c r="G85" s="149"/>
      <c r="H85" s="66"/>
    </row>
    <row r="86" spans="1:8" ht="15">
      <c r="A86" s="61"/>
      <c r="E86" s="149"/>
      <c r="F86" s="66"/>
      <c r="G86" s="149"/>
      <c r="H86" s="66"/>
    </row>
    <row r="87" spans="5:8" ht="15">
      <c r="E87" s="149"/>
      <c r="F87" s="66"/>
      <c r="G87" s="149"/>
      <c r="H87" s="66"/>
    </row>
    <row r="88" spans="5:8" ht="15">
      <c r="E88" s="149"/>
      <c r="F88" s="66"/>
      <c r="G88" s="149"/>
      <c r="H88" s="66"/>
    </row>
    <row r="89" spans="5:8" ht="15">
      <c r="E89" s="149"/>
      <c r="F89" s="66"/>
      <c r="G89" s="149"/>
      <c r="H89" s="66"/>
    </row>
    <row r="90" spans="6:8" ht="15">
      <c r="F90" s="66"/>
      <c r="G90" s="149"/>
      <c r="H90" s="66"/>
    </row>
    <row r="91" spans="5:8" ht="15">
      <c r="E91" s="149"/>
      <c r="F91" s="66"/>
      <c r="G91" s="149"/>
      <c r="H91" s="66"/>
    </row>
    <row r="92" spans="2:8" ht="15">
      <c r="B92" s="114"/>
      <c r="F92" s="66"/>
      <c r="G92" s="149"/>
      <c r="H92" s="66"/>
    </row>
    <row r="93" spans="5:8" ht="15">
      <c r="E93" s="149"/>
      <c r="F93" s="66"/>
      <c r="G93" s="149"/>
      <c r="H93" s="66"/>
    </row>
    <row r="94" spans="5:8" ht="15">
      <c r="E94" s="149"/>
      <c r="F94" s="66"/>
      <c r="G94" s="149"/>
      <c r="H94" s="66"/>
    </row>
    <row r="95" spans="5:8" ht="15">
      <c r="E95" s="149"/>
      <c r="F95" s="66"/>
      <c r="G95" s="149"/>
      <c r="H95" s="66"/>
    </row>
    <row r="96" spans="6:8" ht="15">
      <c r="F96" s="66"/>
      <c r="G96" s="149"/>
      <c r="H96" s="66"/>
    </row>
    <row r="97" spans="5:8" ht="15">
      <c r="E97" s="149"/>
      <c r="F97" s="66"/>
      <c r="G97" s="149"/>
      <c r="H97" s="66"/>
    </row>
    <row r="98" spans="5:8" ht="15">
      <c r="E98" s="149"/>
      <c r="F98" s="66"/>
      <c r="G98" s="149"/>
      <c r="H98" s="66"/>
    </row>
    <row r="99" spans="5:8" ht="15">
      <c r="E99" s="149"/>
      <c r="F99" s="66"/>
      <c r="G99" s="149"/>
      <c r="H99" s="66"/>
    </row>
    <row r="100" spans="5:8" ht="15">
      <c r="E100" s="149"/>
      <c r="F100" s="66"/>
      <c r="G100" s="149"/>
      <c r="H100" s="66"/>
    </row>
    <row r="101" spans="5:8" ht="15">
      <c r="E101" s="149"/>
      <c r="F101" s="66"/>
      <c r="G101" s="149"/>
      <c r="H101" s="66"/>
    </row>
    <row r="102" spans="5:8" ht="15">
      <c r="E102" s="149"/>
      <c r="F102" s="66"/>
      <c r="G102" s="149"/>
      <c r="H102" s="66"/>
    </row>
    <row r="103" spans="6:8" ht="15">
      <c r="F103" s="66"/>
      <c r="G103" s="149"/>
      <c r="H103" s="66"/>
    </row>
    <row r="104" spans="5:8" ht="15">
      <c r="E104" s="149"/>
      <c r="F104" s="66"/>
      <c r="G104" s="149"/>
      <c r="H104" s="66"/>
    </row>
    <row r="105" spans="5:8" ht="15">
      <c r="E105" s="149"/>
      <c r="F105" s="66"/>
      <c r="G105" s="149"/>
      <c r="H105" s="66"/>
    </row>
    <row r="106" spans="5:8" ht="15">
      <c r="E106" s="149"/>
      <c r="F106" s="66"/>
      <c r="G106" s="149"/>
      <c r="H106" s="66"/>
    </row>
    <row r="107" spans="5:8" ht="15">
      <c r="E107" s="149"/>
      <c r="F107" s="66"/>
      <c r="G107" s="149"/>
      <c r="H107" s="66"/>
    </row>
    <row r="108" spans="6:8" ht="15">
      <c r="F108" s="66"/>
      <c r="G108" s="149"/>
      <c r="H108" s="66"/>
    </row>
    <row r="109" spans="5:8" ht="15">
      <c r="E109" s="149"/>
      <c r="F109" s="66"/>
      <c r="G109" s="149"/>
      <c r="H109" s="66"/>
    </row>
    <row r="110" spans="5:8" ht="15">
      <c r="E110" s="149"/>
      <c r="F110" s="66"/>
      <c r="G110" s="149"/>
      <c r="H110" s="66"/>
    </row>
    <row r="111" spans="6:8" ht="15">
      <c r="F111" s="66"/>
      <c r="G111" s="149"/>
      <c r="H111" s="66"/>
    </row>
    <row r="112" spans="5:8" ht="15">
      <c r="E112" s="149"/>
      <c r="F112" s="66"/>
      <c r="G112" s="149"/>
      <c r="H112" s="66"/>
    </row>
    <row r="113" spans="6:8" ht="15">
      <c r="F113" s="66"/>
      <c r="G113" s="149"/>
      <c r="H113" s="66"/>
    </row>
    <row r="114" spans="5:8" ht="15">
      <c r="E114" s="149"/>
      <c r="F114" s="66"/>
      <c r="G114" s="149"/>
      <c r="H114" s="66"/>
    </row>
    <row r="115" spans="5:8" ht="15">
      <c r="E115" s="149"/>
      <c r="F115" s="66"/>
      <c r="G115" s="149"/>
      <c r="H115" s="66"/>
    </row>
    <row r="116" spans="4:8" ht="15">
      <c r="D116" s="77"/>
      <c r="E116" s="149"/>
      <c r="F116" s="66"/>
      <c r="G116" s="149"/>
      <c r="H116" s="66"/>
    </row>
    <row r="117" spans="4:8" ht="15">
      <c r="D117" s="77"/>
      <c r="E117" s="149"/>
      <c r="F117" s="66"/>
      <c r="G117" s="149"/>
      <c r="H117" s="66"/>
    </row>
    <row r="118" spans="4:8" ht="15">
      <c r="D118" s="77"/>
      <c r="E118" s="149"/>
      <c r="F118" s="66"/>
      <c r="G118" s="149"/>
      <c r="H118" s="66"/>
    </row>
    <row r="119" spans="5:8" ht="15">
      <c r="E119" s="149"/>
      <c r="F119" s="66"/>
      <c r="G119" s="149"/>
      <c r="H119" s="66"/>
    </row>
    <row r="120" spans="5:8" ht="15">
      <c r="E120" s="149"/>
      <c r="F120" s="66"/>
      <c r="G120" s="149"/>
      <c r="H120" s="66"/>
    </row>
    <row r="121" spans="6:8" ht="15">
      <c r="F121" s="66"/>
      <c r="G121" s="149"/>
      <c r="H121" s="66"/>
    </row>
    <row r="122" spans="5:8" ht="15">
      <c r="E122" s="149"/>
      <c r="F122" s="66"/>
      <c r="G122" s="149"/>
      <c r="H122" s="66"/>
    </row>
    <row r="123" spans="7:8" ht="15">
      <c r="G123" s="260"/>
      <c r="H123" s="70"/>
    </row>
    <row r="124" spans="5:8" ht="15">
      <c r="E124" s="264"/>
      <c r="F124" s="115"/>
      <c r="G124" s="264"/>
      <c r="H124" s="115"/>
    </row>
    <row r="125" spans="5:8" ht="15">
      <c r="E125" s="264"/>
      <c r="G125" s="266"/>
      <c r="H125" s="70"/>
    </row>
    <row r="126" spans="5:8" ht="15">
      <c r="E126" s="264"/>
      <c r="G126" s="264"/>
      <c r="H126" s="70"/>
    </row>
    <row r="127" spans="5:8" ht="15">
      <c r="E127" s="264"/>
      <c r="G127" s="264"/>
      <c r="H127" s="70"/>
    </row>
    <row r="128" spans="5:8" ht="15">
      <c r="E128" s="264"/>
      <c r="F128" s="115"/>
      <c r="G128" s="264"/>
      <c r="H128" s="115"/>
    </row>
    <row r="129" spans="7:8" ht="15">
      <c r="G129" s="260"/>
      <c r="H129" s="70"/>
    </row>
    <row r="130" spans="7:8" ht="15">
      <c r="G130" s="260"/>
      <c r="H130" s="70"/>
    </row>
    <row r="131" ht="15">
      <c r="H131" s="70"/>
    </row>
    <row r="132" ht="15">
      <c r="H132" s="70"/>
    </row>
    <row r="133" spans="6:8" ht="15">
      <c r="F133" s="115"/>
      <c r="G133" s="267"/>
      <c r="H133" s="115"/>
    </row>
  </sheetData>
  <mergeCells count="1">
    <mergeCell ref="A61:H61"/>
  </mergeCells>
  <printOptions/>
  <pageMargins left="0.75" right="0.43" top="1" bottom="1"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dimension ref="A1:B39"/>
  <sheetViews>
    <sheetView workbookViewId="0" topLeftCell="A29">
      <selection activeCell="B40" sqref="B40"/>
    </sheetView>
  </sheetViews>
  <sheetFormatPr defaultColWidth="9.140625" defaultRowHeight="12.75"/>
  <cols>
    <col min="1" max="1" width="53.57421875" style="0" customWidth="1"/>
    <col min="2" max="2" width="16.421875" style="13" customWidth="1"/>
  </cols>
  <sheetData>
    <row r="1" ht="15.75">
      <c r="A1" s="42" t="s">
        <v>170</v>
      </c>
    </row>
    <row r="3" spans="1:2" ht="12.75">
      <c r="A3" s="45" t="s">
        <v>376</v>
      </c>
      <c r="B3" s="49"/>
    </row>
    <row r="4" ht="12.75">
      <c r="B4" s="40" t="s">
        <v>92</v>
      </c>
    </row>
    <row r="6" spans="1:2" ht="12.75">
      <c r="A6" t="s">
        <v>377</v>
      </c>
      <c r="B6" s="13">
        <v>2477696</v>
      </c>
    </row>
    <row r="7" spans="1:2" ht="12.75">
      <c r="A7" t="s">
        <v>378</v>
      </c>
      <c r="B7" s="13">
        <v>9392165</v>
      </c>
    </row>
    <row r="8" spans="1:2" ht="12.75">
      <c r="A8" t="s">
        <v>379</v>
      </c>
      <c r="B8" s="13">
        <v>3000000</v>
      </c>
    </row>
    <row r="9" spans="1:2" ht="12.75">
      <c r="A9" t="s">
        <v>380</v>
      </c>
      <c r="B9" s="13">
        <v>2100000</v>
      </c>
    </row>
    <row r="10" spans="1:2" ht="12.75">
      <c r="A10" t="s">
        <v>381</v>
      </c>
      <c r="B10" s="13">
        <f>1191507.48+22828.02+601588.94+152677.5</f>
        <v>1968601.94</v>
      </c>
    </row>
    <row r="11" spans="1:2" ht="12.75">
      <c r="A11" t="s">
        <v>382</v>
      </c>
      <c r="B11" s="13">
        <f>2458555.91+467978.33</f>
        <v>2926534.24</v>
      </c>
    </row>
    <row r="12" spans="1:2" ht="12.75">
      <c r="A12" t="s">
        <v>384</v>
      </c>
      <c r="B12" s="13">
        <f>1147420.2+624</f>
        <v>1148044.2</v>
      </c>
    </row>
    <row r="13" spans="1:2" ht="12.75">
      <c r="A13" t="s">
        <v>383</v>
      </c>
      <c r="B13" s="13">
        <v>4945551.68</v>
      </c>
    </row>
    <row r="14" spans="1:2" ht="12.75">
      <c r="A14" t="s">
        <v>385</v>
      </c>
      <c r="B14" s="13">
        <v>2764640</v>
      </c>
    </row>
    <row r="15" spans="1:2" ht="12.75">
      <c r="A15" t="s">
        <v>386</v>
      </c>
      <c r="B15" s="13">
        <f>117417+59500</f>
        <v>176917</v>
      </c>
    </row>
    <row r="16" spans="1:2" ht="12.75">
      <c r="A16" t="s">
        <v>387</v>
      </c>
      <c r="B16" s="13">
        <v>60000</v>
      </c>
    </row>
    <row r="17" spans="1:2" ht="12.75">
      <c r="A17" t="s">
        <v>388</v>
      </c>
      <c r="B17" s="13">
        <f>95482.02+173726.15</f>
        <v>269208.17</v>
      </c>
    </row>
    <row r="18" spans="1:2" ht="12.75">
      <c r="A18" t="s">
        <v>389</v>
      </c>
      <c r="B18" s="13">
        <v>34000</v>
      </c>
    </row>
    <row r="19" spans="1:2" ht="12.75">
      <c r="A19" t="s">
        <v>390</v>
      </c>
      <c r="B19" s="13">
        <f>15753.21+10926+234442.41</f>
        <v>261121.62</v>
      </c>
    </row>
    <row r="20" spans="1:2" ht="12.75">
      <c r="A20" t="s">
        <v>391</v>
      </c>
      <c r="B20" s="13">
        <v>34999</v>
      </c>
    </row>
    <row r="21" spans="1:2" ht="12.75">
      <c r="A21" t="s">
        <v>392</v>
      </c>
      <c r="B21" s="13">
        <v>25649</v>
      </c>
    </row>
    <row r="22" spans="1:2" ht="12.75">
      <c r="A22" t="s">
        <v>393</v>
      </c>
      <c r="B22" s="13">
        <v>307726</v>
      </c>
    </row>
    <row r="23" spans="1:2" ht="12.75">
      <c r="A23" t="s">
        <v>394</v>
      </c>
      <c r="B23" s="13">
        <v>1500552.3</v>
      </c>
    </row>
    <row r="24" spans="1:2" ht="12.75">
      <c r="A24" t="s">
        <v>395</v>
      </c>
      <c r="B24" s="13">
        <v>2305088</v>
      </c>
    </row>
    <row r="25" spans="1:2" ht="12.75">
      <c r="A25" t="s">
        <v>396</v>
      </c>
      <c r="B25" s="13">
        <v>8700000</v>
      </c>
    </row>
    <row r="26" spans="1:2" ht="12.75">
      <c r="A26" t="s">
        <v>397</v>
      </c>
      <c r="B26" s="13">
        <v>31000</v>
      </c>
    </row>
    <row r="27" spans="1:2" ht="12.75">
      <c r="A27" t="s">
        <v>346</v>
      </c>
      <c r="B27" s="13">
        <v>0</v>
      </c>
    </row>
    <row r="28" spans="1:2" ht="12.75">
      <c r="A28" t="s">
        <v>398</v>
      </c>
      <c r="B28" s="13">
        <v>491000</v>
      </c>
    </row>
    <row r="29" spans="1:2" ht="12.75">
      <c r="A29" t="s">
        <v>404</v>
      </c>
      <c r="B29" s="13">
        <v>731348.66</v>
      </c>
    </row>
    <row r="30" spans="1:2" ht="12.75">
      <c r="A30" t="s">
        <v>405</v>
      </c>
      <c r="B30" s="13">
        <v>6736445</v>
      </c>
    </row>
    <row r="32" ht="12.75">
      <c r="A32" s="44" t="s">
        <v>399</v>
      </c>
    </row>
    <row r="34" spans="1:2" ht="12.75">
      <c r="A34" t="s">
        <v>400</v>
      </c>
      <c r="B34" s="13">
        <f>+'[1]PL &amp; BS'!$J$61</f>
        <v>9126501.49</v>
      </c>
    </row>
    <row r="35" spans="1:2" ht="12.75">
      <c r="A35" t="s">
        <v>401</v>
      </c>
      <c r="B35" s="13">
        <f>+'[1]PL &amp; BS'!$J$62+'[1]PL &amp; BS'!$J$63</f>
        <v>5516979.66</v>
      </c>
    </row>
    <row r="36" spans="1:2" ht="12.75">
      <c r="A36" t="s">
        <v>402</v>
      </c>
      <c r="B36" s="13">
        <f>+'[1]PL &amp; BS'!$J$67</f>
        <v>479887.45</v>
      </c>
    </row>
    <row r="37" spans="1:2" ht="12.75">
      <c r="A37" t="s">
        <v>403</v>
      </c>
      <c r="B37" s="13">
        <f>+'[1]PL &amp; BS'!$J$68</f>
        <v>1975343.53</v>
      </c>
    </row>
    <row r="39" ht="13.5" thickBot="1">
      <c r="B39" s="39">
        <f>SUM(B6:B38)</f>
        <v>69486999.94000001</v>
      </c>
    </row>
    <row r="40" ht="13.5" thickTop="1"/>
  </sheetData>
  <printOptions/>
  <pageMargins left="0.75" right="0.29" top="0.78" bottom="1" header="0.5" footer="0.5"/>
  <pageSetup horizontalDpi="600" verticalDpi="600" orientation="portrait" paperSize="9" r:id="rId1"/>
  <headerFooter alignWithMargins="0">
    <oddFooter>&amp;R&amp;D &amp;T
&amp;"Arial,Bold Italic"A.A&amp;"Arial,Regular".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LSKhoo</cp:lastModifiedBy>
  <cp:lastPrinted>2005-08-29T09:28:47Z</cp:lastPrinted>
  <dcterms:created xsi:type="dcterms:W3CDTF">1999-11-13T04:02:34Z</dcterms:created>
  <dcterms:modified xsi:type="dcterms:W3CDTF">2005-08-29T09:31:36Z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